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IGESCM06\Documents\"/>
    </mc:Choice>
  </mc:AlternateContent>
  <xr:revisionPtr revIDLastSave="0" documentId="13_ncr:1_{8F101C64-82E3-4B03-8663-E01A125494FC}" xr6:coauthVersionLast="47" xr6:coauthVersionMax="47" xr10:uidLastSave="{00000000-0000-0000-0000-000000000000}"/>
  <bookViews>
    <workbookView xWindow="-108" yWindow="-108" windowWidth="23256" windowHeight="13176" activeTab="1" xr2:uid="{963DD99A-9EC3-4C69-BF41-6FA4B1FB8C2A}"/>
  </bookViews>
  <sheets>
    <sheet name="Elasticité_coef" sheetId="9" r:id="rId1"/>
    <sheet name="Croissance Simple" sheetId="1" r:id="rId2"/>
    <sheet name="Modèle de regression 1param" sheetId="7" r:id="rId3"/>
    <sheet name="Modèle de regression 2param" sheetId="3" r:id="rId4"/>
    <sheet name="Modèle de décomposition des fac" sheetId="5" r:id="rId5"/>
    <sheet name="Listes" sheetId="2" r:id="rId6"/>
    <sheet name="Modèle économétrique" sheetId="8" r:id="rId7"/>
    <sheet name="Feuil1" sheetId="4" r:id="rId8"/>
  </sheets>
  <definedNames>
    <definedName name="param">'Modèle de regression 1param'!$P$2:$P$3</definedName>
    <definedName name="simple">Listes!$A$2:$A$3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9" l="1" a="1"/>
  <c r="O2" i="9" s="1"/>
  <c r="I2" i="9"/>
  <c r="H2" i="9"/>
  <c r="G2" i="9"/>
  <c r="F2" i="9"/>
  <c r="E2" i="9"/>
  <c r="C7" i="9"/>
  <c r="D7" i="9"/>
  <c r="B7" i="9"/>
  <c r="D4" i="8"/>
  <c r="B10" i="8"/>
  <c r="B9" i="8"/>
  <c r="G4" i="8" s="1"/>
  <c r="G5" i="8" s="1"/>
  <c r="C5" i="8"/>
  <c r="E4" i="5"/>
  <c r="F4" i="5"/>
  <c r="F5" i="5" s="1"/>
  <c r="G4" i="5"/>
  <c r="H4" i="5"/>
  <c r="I4" i="5"/>
  <c r="J4" i="5"/>
  <c r="K4" i="5"/>
  <c r="D4" i="5"/>
  <c r="C5" i="5"/>
  <c r="E4" i="7"/>
  <c r="F4" i="7"/>
  <c r="G4" i="7"/>
  <c r="H4" i="7"/>
  <c r="I4" i="7"/>
  <c r="J4" i="7"/>
  <c r="J5" i="7" s="1"/>
  <c r="K4" i="7"/>
  <c r="K5" i="7" s="1"/>
  <c r="D4" i="7"/>
  <c r="D5" i="7" s="1"/>
  <c r="B10" i="7"/>
  <c r="B9" i="7"/>
  <c r="N5" i="7"/>
  <c r="C5" i="7"/>
  <c r="I5" i="7"/>
  <c r="H5" i="7"/>
  <c r="G5" i="7"/>
  <c r="F5" i="7"/>
  <c r="E5" i="7"/>
  <c r="C5" i="3"/>
  <c r="N5" i="3"/>
  <c r="E20" i="1"/>
  <c r="F20" i="1"/>
  <c r="G20" i="1"/>
  <c r="H20" i="1"/>
  <c r="I20" i="1"/>
  <c r="J20" i="1"/>
  <c r="K20" i="1"/>
  <c r="L20" i="1"/>
  <c r="M20" i="1"/>
  <c r="N20" i="1"/>
  <c r="O20" i="1"/>
  <c r="P20" i="1"/>
  <c r="D20" i="1"/>
  <c r="E18" i="1"/>
  <c r="F18" i="1"/>
  <c r="G18" i="1"/>
  <c r="H18" i="1"/>
  <c r="I18" i="1"/>
  <c r="J18" i="1"/>
  <c r="K18" i="1"/>
  <c r="L18" i="1"/>
  <c r="M18" i="1"/>
  <c r="N18" i="1"/>
  <c r="O18" i="1"/>
  <c r="P18" i="1"/>
  <c r="D18" i="1"/>
  <c r="E17" i="1"/>
  <c r="F17" i="1"/>
  <c r="G17" i="1"/>
  <c r="H17" i="1"/>
  <c r="I17" i="1"/>
  <c r="J17" i="1"/>
  <c r="K17" i="1"/>
  <c r="L17" i="1"/>
  <c r="M17" i="1"/>
  <c r="N17" i="1"/>
  <c r="O17" i="1"/>
  <c r="P17" i="1"/>
  <c r="D17" i="1"/>
  <c r="E19" i="1"/>
  <c r="F19" i="1"/>
  <c r="G19" i="1"/>
  <c r="H19" i="1"/>
  <c r="I19" i="1"/>
  <c r="J19" i="1"/>
  <c r="K19" i="1"/>
  <c r="L19" i="1"/>
  <c r="M19" i="1"/>
  <c r="N19" i="1"/>
  <c r="O19" i="1"/>
  <c r="P19" i="1"/>
  <c r="D19" i="1"/>
  <c r="B10" i="3"/>
  <c r="B9" i="3"/>
  <c r="E4" i="1"/>
  <c r="F4" i="1"/>
  <c r="G4" i="1"/>
  <c r="H4" i="1"/>
  <c r="I4" i="1"/>
  <c r="J4" i="1"/>
  <c r="K4" i="1"/>
  <c r="L4" i="1"/>
  <c r="M4" i="1"/>
  <c r="N4" i="1"/>
  <c r="O4" i="1"/>
  <c r="P4" i="1"/>
  <c r="D4" i="1"/>
  <c r="E7" i="1"/>
  <c r="F7" i="1"/>
  <c r="G7" i="1"/>
  <c r="H7" i="1"/>
  <c r="I7" i="1"/>
  <c r="J7" i="1"/>
  <c r="K7" i="1"/>
  <c r="L7" i="1"/>
  <c r="M7" i="1"/>
  <c r="N7" i="1"/>
  <c r="O7" i="1"/>
  <c r="P7" i="1"/>
  <c r="D7" i="1"/>
  <c r="E6" i="1"/>
  <c r="F6" i="1"/>
  <c r="G6" i="1"/>
  <c r="H6" i="1"/>
  <c r="I6" i="1"/>
  <c r="J6" i="1"/>
  <c r="K6" i="1"/>
  <c r="L6" i="1"/>
  <c r="M6" i="1"/>
  <c r="N6" i="1"/>
  <c r="O6" i="1"/>
  <c r="P6" i="1"/>
  <c r="D6" i="1"/>
  <c r="E5" i="1"/>
  <c r="F5" i="1"/>
  <c r="G5" i="1"/>
  <c r="H5" i="1"/>
  <c r="I5" i="1"/>
  <c r="J5" i="1"/>
  <c r="K5" i="1"/>
  <c r="L5" i="1"/>
  <c r="M5" i="1"/>
  <c r="N5" i="1"/>
  <c r="O5" i="1"/>
  <c r="P5" i="1"/>
  <c r="D5" i="1"/>
  <c r="E3" i="1"/>
  <c r="F3" i="1"/>
  <c r="G3" i="1"/>
  <c r="H3" i="1"/>
  <c r="I3" i="1"/>
  <c r="J3" i="1"/>
  <c r="K3" i="1"/>
  <c r="L3" i="1"/>
  <c r="M3" i="1"/>
  <c r="N3" i="1"/>
  <c r="O3" i="1"/>
  <c r="P3" i="1"/>
  <c r="D3" i="1"/>
  <c r="E4" i="8" l="1"/>
  <c r="E5" i="8" s="1"/>
  <c r="I4" i="8"/>
  <c r="I5" i="8" s="1"/>
  <c r="F4" i="8"/>
  <c r="F5" i="8" s="1"/>
  <c r="J4" i="8"/>
  <c r="J5" i="8" s="1"/>
  <c r="D5" i="8"/>
  <c r="K4" i="8"/>
  <c r="K5" i="8" s="1"/>
  <c r="H4" i="8"/>
  <c r="H5" i="8" s="1"/>
  <c r="G5" i="5"/>
  <c r="I5" i="5"/>
  <c r="H5" i="5"/>
  <c r="J5" i="5"/>
  <c r="K5" i="5"/>
  <c r="D5" i="5"/>
  <c r="E5" i="5"/>
  <c r="E4" i="3"/>
  <c r="E5" i="3" s="1"/>
  <c r="D4" i="3"/>
  <c r="D5" i="3" s="1"/>
  <c r="K4" i="3"/>
  <c r="K5" i="3" s="1"/>
  <c r="J4" i="3"/>
  <c r="J5" i="3" s="1"/>
  <c r="I4" i="3"/>
  <c r="I5" i="3" s="1"/>
  <c r="H4" i="3"/>
  <c r="H5" i="3" s="1"/>
  <c r="G4" i="3"/>
  <c r="G5" i="3" s="1"/>
  <c r="F4" i="3"/>
  <c r="F5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<sst xmlns="http://schemas.openxmlformats.org/spreadsheetml/2006/main" count="117" uniqueCount="76">
  <si>
    <t>Burkina Faso</t>
  </si>
  <si>
    <t>Côte d'Ivoire</t>
  </si>
  <si>
    <t>Niger</t>
  </si>
  <si>
    <t>République Centrafricaine</t>
  </si>
  <si>
    <t>BTR1 P. 7</t>
  </si>
  <si>
    <t>Source données de base</t>
  </si>
  <si>
    <t>Unité</t>
  </si>
  <si>
    <t>GgCO2eq.</t>
  </si>
  <si>
    <t>BTR1 P. 105</t>
  </si>
  <si>
    <t>BTR1 P. 79</t>
  </si>
  <si>
    <t>BTR1 P. 56</t>
  </si>
  <si>
    <t>Modèle</t>
  </si>
  <si>
    <t>Exponentiel</t>
  </si>
  <si>
    <t>simple</t>
  </si>
  <si>
    <t>Croissance</t>
  </si>
  <si>
    <t>Linéaire</t>
  </si>
  <si>
    <t>Fermentation Entérique</t>
  </si>
  <si>
    <t>Facteur de réduction de la pol/mesure</t>
  </si>
  <si>
    <t>Année</t>
  </si>
  <si>
    <t>Population</t>
  </si>
  <si>
    <t>PIB</t>
  </si>
  <si>
    <t>PIB (Milliards USD)</t>
  </si>
  <si>
    <t>β1</t>
  </si>
  <si>
    <t>β2</t>
  </si>
  <si>
    <t>Note : PIB 2024, 2025 (projections FMI), 2030 et 2035 estimés à partir d'un taux de croissance moyen de 4.9% (moyenne entre les estimations de la Banque Mondiale 4% et FMI 5.8%)</t>
  </si>
  <si>
    <t>Emissions Totales</t>
  </si>
  <si>
    <t>Année    Population      PIB (Milliards USD)</t>
  </si>
  <si>
    <t>2020     4.92 M         2.30</t>
  </si>
  <si>
    <t>2021     5.08 M         2.52</t>
  </si>
  <si>
    <t>2022     5.24 M         2.51</t>
  </si>
  <si>
    <t>2023     5.40 M         2.56</t>
  </si>
  <si>
    <t>2024*    5.57 M         2.64</t>
  </si>
  <si>
    <t>2025*    5.74 M         2.73</t>
  </si>
  <si>
    <t>2030**   6.71 M         3.16</t>
  </si>
  <si>
    <t>2035**   7.84 M         3.66</t>
  </si>
  <si>
    <t>2040**   9.16 M         4.24</t>
  </si>
  <si>
    <t>2045**   10.70 M        4.91</t>
  </si>
  <si>
    <t>2050**   12.50 M        5.69</t>
  </si>
  <si>
    <t>RCA</t>
  </si>
  <si>
    <t>2020     22.44 M        13.74</t>
  </si>
  <si>
    <t>2021     23.31 M        14.91</t>
  </si>
  <si>
    <t>2022     24.21 M        14.91</t>
  </si>
  <si>
    <t>2023     25.25 M        15.30</t>
  </si>
  <si>
    <t>2024*    26.08 M        15.89</t>
  </si>
  <si>
    <t>2025*    27.15 M        16.52</t>
  </si>
  <si>
    <t>2030**   32.39 M        20.12</t>
  </si>
  <si>
    <t>2035**   38.62 M        24.51</t>
  </si>
  <si>
    <t>2040**   46.05 M        29.85</t>
  </si>
  <si>
    <t>2045**   54.93 M        36.35</t>
  </si>
  <si>
    <t>2050**   65.51 M        44.27</t>
  </si>
  <si>
    <t>2020     26.18 M        61.49</t>
  </si>
  <si>
    <t>2021     26.82 M        70.43</t>
  </si>
  <si>
    <t>2022     27.48 M        70.99</t>
  </si>
  <si>
    <t>2023     28.16 M        78.88</t>
  </si>
  <si>
    <t>2024*    28.87 M        84.53</t>
  </si>
  <si>
    <t>2025*    29.60 M        90.61</t>
  </si>
  <si>
    <t>2030**   32.85 M        127.43</t>
  </si>
  <si>
    <t>2035**   36.47 M        179.13</t>
  </si>
  <si>
    <t>2040**   40.49 M        251.85</t>
  </si>
  <si>
    <t>2045**   44.94 M        354.10</t>
  </si>
  <si>
    <t>2050**   49.87 M        497.92</t>
  </si>
  <si>
    <t>Cote d'ivoire</t>
  </si>
  <si>
    <t>WEM</t>
  </si>
  <si>
    <t>fp</t>
  </si>
  <si>
    <t>WOM</t>
  </si>
  <si>
    <t>PIB ou Pop</t>
  </si>
  <si>
    <t>param</t>
  </si>
  <si>
    <t>r</t>
  </si>
  <si>
    <t>Emissions (Mt CO2eq.</t>
  </si>
  <si>
    <t>PIB (Milliard USD)</t>
  </si>
  <si>
    <t>POP (Million d'habitant)</t>
  </si>
  <si>
    <t>E X PIB</t>
  </si>
  <si>
    <t>E X POP</t>
  </si>
  <si>
    <t>Somme PIB²</t>
  </si>
  <si>
    <t>Somme POP²</t>
  </si>
  <si>
    <t>Somme PIB×POP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</si>
</sst>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70C0"/>
      <name val="Roboto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/>
    <xf numFmtId="0" fontId="1" fillId="2" borderId="0" xfId="0" applyFont="1" applyFill="1"/>
    <xf numFmtId="16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WOM and WEM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'Croissance Simple'!$B$3</c:f>
              <c:strCache>
                <c:ptCount val="1"/>
                <c:pt idx="0">
                  <c:v>Burkina Faso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'Croissance Simple'!$C$2:$P$2</c:f>
              <c:numCache>
                <c:formatCode>General</c:formatCode>
                <c:ptCount val="1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</c:numCache>
            </c:numRef>
          </c:cat>
          <c:val>
            <c:numRef>
              <c:f>'Croissance Simple'!$C$3:$P$3</c:f>
              <c:numCache>
                <c:formatCode>#\ ##0.0</c:formatCode>
                <c:ptCount val="14"/>
                <c:pt idx="0">
                  <c:v>9554.2000000000007</c:v>
                </c:pt>
                <c:pt idx="1">
                  <c:v>10044.05430899581</c:v>
                </c:pt>
                <c:pt idx="2">
                  <c:v>10559.023985478354</c:v>
                </c:pt>
                <c:pt idx="3">
                  <c:v>11100.396721874562</c:v>
                </c:pt>
                <c:pt idx="4">
                  <c:v>11669.526232013895</c:v>
                </c:pt>
                <c:pt idx="5">
                  <c:v>12267.835636118019</c:v>
                </c:pt>
                <c:pt idx="6">
                  <c:v>12896.821019342651</c:v>
                </c:pt>
                <c:pt idx="7">
                  <c:v>13558.0551727697</c:v>
                </c:pt>
                <c:pt idx="8">
                  <c:v>14253.191526204226</c:v>
                </c:pt>
                <c:pt idx="9">
                  <c:v>14983.968282610173</c:v>
                </c:pt>
                <c:pt idx="10">
                  <c:v>15752.212764523167</c:v>
                </c:pt>
                <c:pt idx="11">
                  <c:v>16559.845983308671</c:v>
                </c:pt>
                <c:pt idx="12">
                  <c:v>17408.887442691004</c:v>
                </c:pt>
                <c:pt idx="13">
                  <c:v>18301.460188564568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41-48F9-A6B3-BFA011B0B31E}"/>
            </c:ext>
          </c:extLst>
        </c:ser>
        <c:ser>
          <c:idx val="1"/>
          <c:order val="1"/>
          <c:tx>
            <c:strRef>
              <c:f>'Croissance Simple'!$B$4</c:f>
              <c:strCache>
                <c:ptCount val="1"/>
                <c:pt idx="0">
                  <c:v>WEM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'Croissance Simple'!$C$2:$P$2</c:f>
              <c:numCache>
                <c:formatCode>General</c:formatCode>
                <c:ptCount val="1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</c:numCache>
            </c:numRef>
          </c:cat>
          <c:val>
            <c:numRef>
              <c:f>'Croissance Simple'!$C$4:$P$4</c:f>
              <c:numCache>
                <c:formatCode>#\ ##0.0</c:formatCode>
                <c:ptCount val="14"/>
                <c:pt idx="0">
                  <c:v>9554.2000000000007</c:v>
                </c:pt>
                <c:pt idx="1">
                  <c:v>9747.2076428836299</c:v>
                </c:pt>
                <c:pt idx="2">
                  <c:v>9944.1142987889161</c:v>
                </c:pt>
                <c:pt idx="3">
                  <c:v>10144.998733003677</c:v>
                </c:pt>
                <c:pt idx="4">
                  <c:v>10349.94130198009</c:v>
                </c:pt>
                <c:pt idx="5">
                  <c:v>10559.023985478354</c:v>
                </c:pt>
                <c:pt idx="6">
                  <c:v>10772.330419359672</c:v>
                </c:pt>
                <c:pt idx="7">
                  <c:v>10989.945929041722</c:v>
                </c:pt>
                <c:pt idx="8">
                  <c:v>11211.957563629954</c:v>
                </c:pt>
                <c:pt idx="9">
                  <c:v>11438.454130738399</c:v>
                </c:pt>
                <c:pt idx="10">
                  <c:v>11669.526232013895</c:v>
                </c:pt>
                <c:pt idx="11">
                  <c:v>11905.266299377954</c:v>
                </c:pt>
                <c:pt idx="12">
                  <c:v>12145.768632000765</c:v>
                </c:pt>
                <c:pt idx="13">
                  <c:v>12391.129434022117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41-48F9-A6B3-BFA011B0B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1222911"/>
        <c:axId val="1583379375"/>
      </c:lineChart>
      <c:catAx>
        <c:axId val="1581222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3379375"/>
        <c:crosses val="autoZero"/>
        <c:auto val="1"/>
        <c:lblAlgn val="ctr"/>
        <c:lblOffset val="100"/>
        <c:noMultiLvlLbl val="0"/>
      </c:catAx>
      <c:valAx>
        <c:axId val="1583379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122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'Modèle de regression 2param'!$B$4</c:f>
              <c:strCache>
                <c:ptCount val="1"/>
                <c:pt idx="0">
                  <c:v>WOM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'Modèle de regression 2param'!$C$3:$K$3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'Modèle de regression 2param'!$C$4:$K$4</c:f>
              <c:numCache>
                <c:formatCode>#,##0.00</c:formatCode>
                <c:ptCount val="9"/>
                <c:pt idx="0">
                  <c:v>50.805</c:v>
                </c:pt>
                <c:pt idx="1">
                  <c:v>158.14005486493431</c:v>
                </c:pt>
                <c:pt idx="2">
                  <c:v>162.51940527769557</c:v>
                </c:pt>
                <c:pt idx="3">
                  <c:v>167.15957980210089</c:v>
                </c:pt>
                <c:pt idx="4">
                  <c:v>191.03445664331619</c:v>
                </c:pt>
                <c:pt idx="5">
                  <c:v>220.27513665433383</c:v>
                </c:pt>
                <c:pt idx="6">
                  <c:v>268.72962975590087</c:v>
                </c:pt>
                <c:pt idx="7">
                  <c:v>316.52106144660047</c:v>
                </c:pt>
                <c:pt idx="8">
                  <c:v>375.74878531585927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173-4AA0-AF9F-9D63421FB13D}"/>
            </c:ext>
          </c:extLst>
        </c:ser>
        <c:ser>
          <c:idx val="1"/>
          <c:order val="1"/>
          <c:tx>
            <c:strRef>
              <c:f>'Modèle de regression 2param'!$B$5</c:f>
              <c:strCache>
                <c:ptCount val="1"/>
                <c:pt idx="0">
                  <c:v>WEM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'Modèle de regression 2param'!$C$3:$K$3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'Modèle de regression 2param'!$C$5:$K$5</c:f>
              <c:numCache>
                <c:formatCode>#,##0.00</c:formatCode>
                <c:ptCount val="9"/>
                <c:pt idx="0">
                  <c:v>50.805</c:v>
                </c:pt>
                <c:pt idx="1">
                  <c:v>110.69803840545401</c:v>
                </c:pt>
                <c:pt idx="2">
                  <c:v>113.7635836943869</c:v>
                </c:pt>
                <c:pt idx="3">
                  <c:v>117.01170586147062</c:v>
                </c:pt>
                <c:pt idx="4">
                  <c:v>133.72411965032131</c:v>
                </c:pt>
                <c:pt idx="5">
                  <c:v>154.19259565803367</c:v>
                </c:pt>
                <c:pt idx="6">
                  <c:v>188.11074082913061</c:v>
                </c:pt>
                <c:pt idx="7">
                  <c:v>221.56474301262031</c:v>
                </c:pt>
                <c:pt idx="8">
                  <c:v>263.02414972110148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173-4AA0-AF9F-9D63421FB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0408688"/>
        <c:axId val="216186384"/>
      </c:lineChart>
      <c:catAx>
        <c:axId val="60040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186384"/>
        <c:crosses val="autoZero"/>
        <c:auto val="1"/>
        <c:lblAlgn val="ctr"/>
        <c:lblOffset val="100"/>
        <c:noMultiLvlLbl val="0"/>
      </c:catAx>
      <c:valAx>
        <c:axId val="21618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40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'Modèle de regression 2param'!$B$4</c:f>
              <c:strCache>
                <c:ptCount val="1"/>
                <c:pt idx="0">
                  <c:v>WOM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'Modèle de regression 2param'!$C$3:$K$3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'Modèle de regression 2param'!$C$4:$K$4</c:f>
              <c:numCache>
                <c:formatCode>#,##0.00</c:formatCode>
                <c:ptCount val="9"/>
                <c:pt idx="0">
                  <c:v>50.805</c:v>
                </c:pt>
                <c:pt idx="1">
                  <c:v>158.14005486493431</c:v>
                </c:pt>
                <c:pt idx="2">
                  <c:v>162.51940527769557</c:v>
                </c:pt>
                <c:pt idx="3">
                  <c:v>167.15957980210089</c:v>
                </c:pt>
                <c:pt idx="4">
                  <c:v>191.03445664331619</c:v>
                </c:pt>
                <c:pt idx="5">
                  <c:v>220.27513665433383</c:v>
                </c:pt>
                <c:pt idx="6">
                  <c:v>268.72962975590087</c:v>
                </c:pt>
                <c:pt idx="7">
                  <c:v>316.52106144660047</c:v>
                </c:pt>
                <c:pt idx="8">
                  <c:v>375.74878531585927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2E9-4FE5-99FB-9C50D815854B}"/>
            </c:ext>
          </c:extLst>
        </c:ser>
        <c:ser>
          <c:idx val="1"/>
          <c:order val="1"/>
          <c:tx>
            <c:strRef>
              <c:f>'Modèle de regression 2param'!$B$5</c:f>
              <c:strCache>
                <c:ptCount val="1"/>
                <c:pt idx="0">
                  <c:v>WEM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'Modèle de regression 2param'!$C$3:$K$3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'Modèle de regression 2param'!$C$5:$K$5</c:f>
              <c:numCache>
                <c:formatCode>#,##0.00</c:formatCode>
                <c:ptCount val="9"/>
                <c:pt idx="0">
                  <c:v>50.805</c:v>
                </c:pt>
                <c:pt idx="1">
                  <c:v>110.69803840545401</c:v>
                </c:pt>
                <c:pt idx="2">
                  <c:v>113.7635836943869</c:v>
                </c:pt>
                <c:pt idx="3">
                  <c:v>117.01170586147062</c:v>
                </c:pt>
                <c:pt idx="4">
                  <c:v>133.72411965032131</c:v>
                </c:pt>
                <c:pt idx="5">
                  <c:v>154.19259565803367</c:v>
                </c:pt>
                <c:pt idx="6">
                  <c:v>188.11074082913061</c:v>
                </c:pt>
                <c:pt idx="7">
                  <c:v>221.56474301262031</c:v>
                </c:pt>
                <c:pt idx="8">
                  <c:v>263.02414972110148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E9-4FE5-99FB-9C50D8158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0408688"/>
        <c:axId val="216186384"/>
      </c:lineChart>
      <c:catAx>
        <c:axId val="60040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186384"/>
        <c:crosses val="autoZero"/>
        <c:auto val="1"/>
        <c:lblAlgn val="ctr"/>
        <c:lblOffset val="100"/>
        <c:noMultiLvlLbl val="0"/>
      </c:catAx>
      <c:valAx>
        <c:axId val="21618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40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'Modèle de décomposition des fac'!$B$4</c:f>
              <c:strCache>
                <c:ptCount val="1"/>
                <c:pt idx="0">
                  <c:v>WOM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'Modèle de décomposition des fac'!$C$3:$K$3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'Modèle de décomposition des fac'!$C$4:$K$4</c:f>
              <c:numCache>
                <c:formatCode>#,##0.00</c:formatCode>
                <c:ptCount val="9"/>
                <c:pt idx="0">
                  <c:v>50.805</c:v>
                </c:pt>
                <c:pt idx="1">
                  <c:v>45.864136885814489</c:v>
                </c:pt>
                <c:pt idx="2">
                  <c:v>48.414652372082713</c:v>
                </c:pt>
                <c:pt idx="3">
                  <c:v>51.168306259912129</c:v>
                </c:pt>
                <c:pt idx="4">
                  <c:v>65.072001300099984</c:v>
                </c:pt>
                <c:pt idx="5">
                  <c:v>82.677329435402797</c:v>
                </c:pt>
                <c:pt idx="6">
                  <c:v>115.45032488727416</c:v>
                </c:pt>
                <c:pt idx="7">
                  <c:v>146.64335499366965</c:v>
                </c:pt>
                <c:pt idx="8">
                  <c:v>186.23277236459415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880-4CE5-BF4C-C13057250D52}"/>
            </c:ext>
          </c:extLst>
        </c:ser>
        <c:ser>
          <c:idx val="2"/>
          <c:order val="1"/>
          <c:tx>
            <c:strRef>
              <c:f>'Modèle de décomposition des fac'!$B$5</c:f>
              <c:strCache>
                <c:ptCount val="1"/>
                <c:pt idx="0">
                  <c:v>WEM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'Modèle de décomposition des fac'!$C$3:$K$3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'Modèle de décomposition des fac'!$C$5:$K$5</c:f>
              <c:numCache>
                <c:formatCode>#,##0.00</c:formatCode>
                <c:ptCount val="9"/>
                <c:pt idx="0">
                  <c:v>50.805</c:v>
                </c:pt>
                <c:pt idx="1">
                  <c:v>32.104895820070141</c:v>
                </c:pt>
                <c:pt idx="2">
                  <c:v>33.890256660457894</c:v>
                </c:pt>
                <c:pt idx="3">
                  <c:v>35.81781438193849</c:v>
                </c:pt>
                <c:pt idx="4">
                  <c:v>45.550400910069989</c:v>
                </c:pt>
                <c:pt idx="5">
                  <c:v>57.874130604781953</c:v>
                </c:pt>
                <c:pt idx="6">
                  <c:v>80.815227421091905</c:v>
                </c:pt>
                <c:pt idx="7">
                  <c:v>102.65034849556875</c:v>
                </c:pt>
                <c:pt idx="8">
                  <c:v>130.36294065521591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880-4CE5-BF4C-C13057250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0408688"/>
        <c:axId val="216186384"/>
      </c:lineChart>
      <c:catAx>
        <c:axId val="60040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186384"/>
        <c:crosses val="autoZero"/>
        <c:auto val="1"/>
        <c:lblAlgn val="ctr"/>
        <c:lblOffset val="100"/>
        <c:noMultiLvlLbl val="0"/>
      </c:catAx>
      <c:valAx>
        <c:axId val="21618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40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'Modèle de décomposition des fac'!$B$4</c:f>
              <c:strCache>
                <c:ptCount val="1"/>
                <c:pt idx="0">
                  <c:v>WOM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'Modèle de décomposition des fac'!$C$3:$K$3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'Modèle de décomposition des fac'!$C$4:$K$4</c:f>
              <c:numCache>
                <c:formatCode>#,##0.00</c:formatCode>
                <c:ptCount val="9"/>
                <c:pt idx="0">
                  <c:v>50.805</c:v>
                </c:pt>
                <c:pt idx="1">
                  <c:v>45.864136885814489</c:v>
                </c:pt>
                <c:pt idx="2">
                  <c:v>48.414652372082713</c:v>
                </c:pt>
                <c:pt idx="3">
                  <c:v>51.168306259912129</c:v>
                </c:pt>
                <c:pt idx="4">
                  <c:v>65.072001300099984</c:v>
                </c:pt>
                <c:pt idx="5">
                  <c:v>82.677329435402797</c:v>
                </c:pt>
                <c:pt idx="6">
                  <c:v>115.45032488727416</c:v>
                </c:pt>
                <c:pt idx="7">
                  <c:v>146.64335499366965</c:v>
                </c:pt>
                <c:pt idx="8">
                  <c:v>186.23277236459415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C89-431C-B7B7-196465786005}"/>
            </c:ext>
          </c:extLst>
        </c:ser>
        <c:ser>
          <c:idx val="2"/>
          <c:order val="1"/>
          <c:tx>
            <c:strRef>
              <c:f>'Modèle de décomposition des fac'!$B$5</c:f>
              <c:strCache>
                <c:ptCount val="1"/>
                <c:pt idx="0">
                  <c:v>WEM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'Modèle de décomposition des fac'!$C$3:$K$3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'Modèle de décomposition des fac'!$C$5:$K$5</c:f>
              <c:numCache>
                <c:formatCode>#,##0.00</c:formatCode>
                <c:ptCount val="9"/>
                <c:pt idx="0">
                  <c:v>50.805</c:v>
                </c:pt>
                <c:pt idx="1">
                  <c:v>32.104895820070141</c:v>
                </c:pt>
                <c:pt idx="2">
                  <c:v>33.890256660457894</c:v>
                </c:pt>
                <c:pt idx="3">
                  <c:v>35.81781438193849</c:v>
                </c:pt>
                <c:pt idx="4">
                  <c:v>45.550400910069989</c:v>
                </c:pt>
                <c:pt idx="5">
                  <c:v>57.874130604781953</c:v>
                </c:pt>
                <c:pt idx="6">
                  <c:v>80.815227421091905</c:v>
                </c:pt>
                <c:pt idx="7">
                  <c:v>102.65034849556875</c:v>
                </c:pt>
                <c:pt idx="8">
                  <c:v>130.36294065521591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C89-431C-B7B7-196465786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0408688"/>
        <c:axId val="216186384"/>
      </c:lineChart>
      <c:catAx>
        <c:axId val="60040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186384"/>
        <c:crosses val="autoZero"/>
        <c:auto val="1"/>
        <c:lblAlgn val="ctr"/>
        <c:lblOffset val="100"/>
        <c:noMultiLvlLbl val="0"/>
      </c:catAx>
      <c:valAx>
        <c:axId val="21618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40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563880</xdr:colOff>
      <xdr:row>24</xdr:row>
      <xdr:rowOff>167640</xdr:rowOff>
    </xdr:from>
    <xdr:to>
      <xdr:col>7</xdr:col>
      <xdr:colOff>457200</xdr:colOff>
      <xdr:row>39</xdr:row>
      <xdr:rowOff>167640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38194DB-F719-A1BC-DFBF-E0FA1F709D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518160</xdr:colOff>
      <xdr:row>10</xdr:row>
      <xdr:rowOff>53346</xdr:rowOff>
    </xdr:from>
    <xdr:to>
      <xdr:col>12</xdr:col>
      <xdr:colOff>342900</xdr:colOff>
      <xdr:row>28</xdr:row>
      <xdr:rowOff>7620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A3EBD9-38F1-4A71-A3BE-9E6834206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8</xdr:row>
      <xdr:rowOff>99066</xdr:rowOff>
    </xdr:from>
    <xdr:to>
      <xdr:col>12</xdr:col>
      <xdr:colOff>563880</xdr:colOff>
      <xdr:row>22</xdr:row>
      <xdr:rowOff>45720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2229B71-D2A9-5B30-B3F8-750253152B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213360</xdr:colOff>
      <xdr:row>7</xdr:row>
      <xdr:rowOff>167646</xdr:rowOff>
    </xdr:from>
    <xdr:to>
      <xdr:col>14</xdr:col>
      <xdr:colOff>701040</xdr:colOff>
      <xdr:row>21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019E1E0-3DCF-4C30-B043-186E98A05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213360</xdr:colOff>
      <xdr:row>7</xdr:row>
      <xdr:rowOff>167646</xdr:rowOff>
    </xdr:from>
    <xdr:to>
      <xdr:col>14</xdr:col>
      <xdr:colOff>701040</xdr:colOff>
      <xdr:row>21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5BD2E8F-7D7D-40E3-869E-9A6D58AEA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266700</xdr:colOff>
      <xdr:row>14</xdr:row>
      <xdr:rowOff>10334</xdr:rowOff>
    </xdr:from>
    <xdr:to>
      <xdr:col>3</xdr:col>
      <xdr:colOff>1986293</xdr:colOff>
      <xdr:row>31</xdr:row>
      <xdr:rowOff>113101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9C4F82D-DB55-655B-88D7-A81DB4FCD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9180" y="2776394"/>
          <a:ext cx="3616973" cy="3211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493C8-D52D-4AC0-87C5-07E34CE05DC1}">
  <dimension ref="A1:Q7"/>
  <sheetViews>
    <sheetView topLeftCell="B1" workbookViewId="0">
      <selection activeCell="N10" sqref="N10"/>
    </sheetView>
  </sheetViews>
  <sheetFormatPr baseColWidth="10" defaultRowHeight="14.4" x14ac:dyDescent="0.3"/>
  <cols>
    <col min="2" max="2" width="18.77734375" bestFit="1" customWidth="1"/>
    <col min="3" max="3" width="15.21875" bestFit="1" customWidth="1"/>
    <col min="4" max="4" width="20.21875" bestFit="1" customWidth="1"/>
    <col min="9" max="9" width="17.88671875" bestFit="1" customWidth="1"/>
  </cols>
  <sheetData>
    <row r="1" spans="1:17" x14ac:dyDescent="0.3">
      <c r="B1" t="s">
        <v>68</v>
      </c>
      <c r="C1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</row>
    <row r="2" spans="1:17" x14ac:dyDescent="0.3">
      <c r="A2">
        <v>2018</v>
      </c>
      <c r="B2">
        <v>62.159509999999997</v>
      </c>
      <c r="C2">
        <v>14.71</v>
      </c>
      <c r="D2">
        <v>20.399999999999999</v>
      </c>
      <c r="E2" s="16">
        <f>SUMPRODUCT(B2:B6,C2:C6)</f>
        <v>5696.9281120999995</v>
      </c>
      <c r="F2" s="16">
        <f>SUMPRODUCT(B2:B6,D2:D6)</f>
        <v>7098.5849974999992</v>
      </c>
      <c r="G2" s="16">
        <f>SUMPRODUCT(C2:C6,C2:C6)</f>
        <v>1480.2635</v>
      </c>
      <c r="H2" s="16">
        <f>SUMPRODUCT(D2:D6,D2:D6)</f>
        <v>2297.2401</v>
      </c>
      <c r="I2" s="16">
        <f>SUMPRODUCT(C2:C6,D2:D6)</f>
        <v>1839.9303</v>
      </c>
      <c r="K2" s="1">
        <v>1</v>
      </c>
      <c r="L2" s="1">
        <v>14.71</v>
      </c>
      <c r="M2" s="1">
        <v>20.399999999999999</v>
      </c>
      <c r="O2" cm="1">
        <f t="array" ref="O2:Q6">LINEST(B2:B6,C2:D6,TRUE,TRUE)</f>
        <v>56.010035772458949</v>
      </c>
      <c r="P2">
        <v>-21.287426586335208</v>
      </c>
      <c r="Q2">
        <v>-769.32624401272938</v>
      </c>
    </row>
    <row r="3" spans="1:17" x14ac:dyDescent="0.3">
      <c r="A3">
        <v>2019</v>
      </c>
      <c r="B3">
        <v>62.328440000000001</v>
      </c>
      <c r="C3">
        <v>15.8</v>
      </c>
      <c r="D3">
        <v>20.9</v>
      </c>
      <c r="K3" s="1">
        <v>1</v>
      </c>
      <c r="L3" s="1">
        <v>15.8</v>
      </c>
      <c r="M3" s="1">
        <v>20.9</v>
      </c>
      <c r="O3">
        <v>59.891842377004849</v>
      </c>
      <c r="P3">
        <v>25.435975547036282</v>
      </c>
      <c r="Q3">
        <v>848.20887318731502</v>
      </c>
    </row>
    <row r="4" spans="1:17" x14ac:dyDescent="0.3">
      <c r="A4">
        <v>2020</v>
      </c>
      <c r="B4">
        <v>60.745460000000001</v>
      </c>
      <c r="C4">
        <v>17.2</v>
      </c>
      <c r="D4">
        <v>21.4</v>
      </c>
      <c r="K4" s="1">
        <v>1</v>
      </c>
      <c r="L4" s="1">
        <v>17.2</v>
      </c>
      <c r="M4" s="1">
        <v>21.4</v>
      </c>
      <c r="O4">
        <v>0.74828390008561085</v>
      </c>
      <c r="P4">
        <v>4.2803522705079526</v>
      </c>
      <c r="Q4" t="e">
        <v>#N/A</v>
      </c>
    </row>
    <row r="5" spans="1:17" x14ac:dyDescent="0.3">
      <c r="A5">
        <v>2021</v>
      </c>
      <c r="B5">
        <v>73.078509999999994</v>
      </c>
      <c r="C5">
        <v>18.25</v>
      </c>
      <c r="D5">
        <v>21.9</v>
      </c>
      <c r="K5" s="1">
        <v>1</v>
      </c>
      <c r="L5" s="1">
        <v>18.25</v>
      </c>
      <c r="M5" s="1">
        <v>21.9</v>
      </c>
      <c r="O5" s="17">
        <v>2.9727295963194598</v>
      </c>
      <c r="P5" s="17">
        <v>2</v>
      </c>
      <c r="Q5" t="e">
        <v>#N/A</v>
      </c>
    </row>
    <row r="6" spans="1:17" x14ac:dyDescent="0.3">
      <c r="A6">
        <v>2022</v>
      </c>
      <c r="B6">
        <v>72.30095</v>
      </c>
      <c r="C6">
        <v>19.63</v>
      </c>
      <c r="D6">
        <v>22.51</v>
      </c>
      <c r="K6" s="1">
        <v>1</v>
      </c>
      <c r="L6" s="1">
        <v>19.63</v>
      </c>
      <c r="M6" s="1">
        <v>22.51</v>
      </c>
      <c r="O6">
        <v>108.92922856123477</v>
      </c>
      <c r="P6">
        <v>36.642831119285177</v>
      </c>
      <c r="Q6" t="e">
        <v>#N/A</v>
      </c>
    </row>
    <row r="7" spans="1:17" x14ac:dyDescent="0.3">
      <c r="B7" s="16">
        <f>SUM(B2:B6)</f>
        <v>330.61286999999999</v>
      </c>
      <c r="C7" s="16">
        <f t="shared" ref="C7:D7" si="0">SUM(C2:C6)</f>
        <v>85.59</v>
      </c>
      <c r="D7" s="16">
        <f t="shared" si="0"/>
        <v>107.11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7EE4B-6089-46AB-995D-AF1A96B49212}">
  <dimension ref="A1:P22"/>
  <sheetViews>
    <sheetView tabSelected="1" workbookViewId="0">
      <selection activeCell="L13" sqref="L13"/>
    </sheetView>
  </sheetViews>
  <sheetFormatPr baseColWidth="10" defaultRowHeight="14.4" x14ac:dyDescent="0.3"/>
  <cols>
    <col min="1" max="1" width="20.6640625" bestFit="1" customWidth="1"/>
    <col min="2" max="2" width="23" bestFit="1" customWidth="1"/>
    <col min="3" max="3" width="9.109375" bestFit="1" customWidth="1"/>
    <col min="4" max="4" width="12.109375" customWidth="1"/>
    <col min="5" max="16" width="8" bestFit="1" customWidth="1"/>
  </cols>
  <sheetData>
    <row r="1" spans="1:16" x14ac:dyDescent="0.3">
      <c r="A1" s="5" t="s">
        <v>16</v>
      </c>
      <c r="B1" t="s">
        <v>6</v>
      </c>
      <c r="C1" t="s">
        <v>7</v>
      </c>
    </row>
    <row r="2" spans="1:16" x14ac:dyDescent="0.3">
      <c r="A2" t="s">
        <v>5</v>
      </c>
      <c r="B2" s="1"/>
      <c r="C2" s="2">
        <v>2022</v>
      </c>
      <c r="D2" s="2">
        <v>2023</v>
      </c>
      <c r="E2" s="2">
        <v>2024</v>
      </c>
      <c r="F2" s="2">
        <v>2025</v>
      </c>
      <c r="G2" s="2">
        <v>2026</v>
      </c>
      <c r="H2" s="2">
        <v>2027</v>
      </c>
      <c r="I2" s="2">
        <v>2028</v>
      </c>
      <c r="J2" s="2">
        <v>2029</v>
      </c>
      <c r="K2" s="2">
        <v>2030</v>
      </c>
      <c r="L2" s="2">
        <v>2031</v>
      </c>
      <c r="M2" s="2">
        <v>2032</v>
      </c>
      <c r="N2" s="2">
        <v>2033</v>
      </c>
      <c r="O2" s="2">
        <v>2034</v>
      </c>
      <c r="P2" s="2">
        <v>2035</v>
      </c>
    </row>
    <row r="3" spans="1:16" x14ac:dyDescent="0.3">
      <c r="A3" t="s">
        <v>10</v>
      </c>
      <c r="B3" s="4" t="s">
        <v>0</v>
      </c>
      <c r="C3" s="3">
        <v>9554.2000000000007</v>
      </c>
      <c r="D3" s="3">
        <f t="shared" ref="D3:P3" si="0">IF($B$10="Linéaire",$C$3*POWER((1+$B$11),(D2-$C$2)),$C$3*EXP(($B$11*(D2-$C$2))))</f>
        <v>10044.05430899581</v>
      </c>
      <c r="E3" s="3">
        <f t="shared" si="0"/>
        <v>10559.023985478354</v>
      </c>
      <c r="F3" s="6">
        <f t="shared" si="0"/>
        <v>11100.396721874562</v>
      </c>
      <c r="G3" s="3">
        <f t="shared" si="0"/>
        <v>11669.526232013895</v>
      </c>
      <c r="H3" s="3">
        <f t="shared" si="0"/>
        <v>12267.835636118019</v>
      </c>
      <c r="I3" s="3">
        <f t="shared" si="0"/>
        <v>12896.821019342651</v>
      </c>
      <c r="J3" s="3">
        <f t="shared" si="0"/>
        <v>13558.0551727697</v>
      </c>
      <c r="K3" s="6">
        <f t="shared" si="0"/>
        <v>14253.191526204226</v>
      </c>
      <c r="L3" s="3">
        <f t="shared" si="0"/>
        <v>14983.968282610173</v>
      </c>
      <c r="M3" s="3">
        <f t="shared" si="0"/>
        <v>15752.212764523167</v>
      </c>
      <c r="N3" s="3">
        <f t="shared" si="0"/>
        <v>16559.845983308671</v>
      </c>
      <c r="O3" s="3">
        <f t="shared" si="0"/>
        <v>17408.887442691004</v>
      </c>
      <c r="P3" s="6">
        <f t="shared" si="0"/>
        <v>18301.460188564568</v>
      </c>
    </row>
    <row r="4" spans="1:16" x14ac:dyDescent="0.3">
      <c r="B4" s="4" t="s">
        <v>62</v>
      </c>
      <c r="C4" s="3">
        <v>9554.2000000000007</v>
      </c>
      <c r="D4" s="3">
        <f t="shared" ref="D4:P4" si="1">IF($B$10="Linéaire",$C$4*POWER((1+$B$11-$B$12),(D2-$C$2)),$C$4*EXP((($B$11-$B$12)*(D2-$C$2))))</f>
        <v>9747.2076428836299</v>
      </c>
      <c r="E4" s="3">
        <f t="shared" si="1"/>
        <v>9944.1142987889161</v>
      </c>
      <c r="F4" s="3">
        <f t="shared" si="1"/>
        <v>10144.998733003677</v>
      </c>
      <c r="G4" s="3">
        <f t="shared" si="1"/>
        <v>10349.94130198009</v>
      </c>
      <c r="H4" s="3">
        <f t="shared" si="1"/>
        <v>10559.023985478354</v>
      </c>
      <c r="I4" s="3">
        <f t="shared" si="1"/>
        <v>10772.330419359672</v>
      </c>
      <c r="J4" s="3">
        <f t="shared" si="1"/>
        <v>10989.945929041722</v>
      </c>
      <c r="K4" s="3">
        <f t="shared" si="1"/>
        <v>11211.957563629954</v>
      </c>
      <c r="L4" s="3">
        <f t="shared" si="1"/>
        <v>11438.454130738399</v>
      </c>
      <c r="M4" s="3">
        <f t="shared" si="1"/>
        <v>11669.526232013895</v>
      </c>
      <c r="N4" s="3">
        <f t="shared" si="1"/>
        <v>11905.266299377954</v>
      </c>
      <c r="O4" s="3">
        <f t="shared" si="1"/>
        <v>12145.768632000765</v>
      </c>
      <c r="P4" s="3">
        <f t="shared" si="1"/>
        <v>12391.129434022117</v>
      </c>
    </row>
    <row r="5" spans="1:16" x14ac:dyDescent="0.3">
      <c r="A5" t="s">
        <v>9</v>
      </c>
      <c r="B5" s="4" t="s">
        <v>1</v>
      </c>
      <c r="C5" s="3">
        <v>2384.92</v>
      </c>
      <c r="D5" s="3">
        <f t="shared" ref="D5:P5" si="2">IF($B$10="Linéaire",$C$5*POWER((1+$B$11),(D2-$C$2)),$C$5*EXP(($B$11*(D2-$C$2))))</f>
        <v>2507.1974631691073</v>
      </c>
      <c r="E5" s="3">
        <f t="shared" si="2"/>
        <v>2635.7442259369736</v>
      </c>
      <c r="F5" s="6">
        <f t="shared" si="2"/>
        <v>2770.8817221675367</v>
      </c>
      <c r="G5" s="3">
        <f t="shared" si="2"/>
        <v>2912.9478659913525</v>
      </c>
      <c r="H5" s="3">
        <f t="shared" si="2"/>
        <v>3062.2978967669283</v>
      </c>
      <c r="I5" s="3">
        <f t="shared" si="2"/>
        <v>3219.3052673641614</v>
      </c>
      <c r="J5" s="3">
        <f t="shared" si="2"/>
        <v>3384.3625779910312</v>
      </c>
      <c r="K5" s="6">
        <f t="shared" si="2"/>
        <v>3557.8825578986184</v>
      </c>
      <c r="L5" s="3">
        <f t="shared" si="2"/>
        <v>3740.2990974192139</v>
      </c>
      <c r="M5" s="3">
        <f t="shared" si="2"/>
        <v>3932.0683329181497</v>
      </c>
      <c r="N5" s="3">
        <f t="shared" si="2"/>
        <v>4133.6697873723087</v>
      </c>
      <c r="O5" s="3">
        <f t="shared" si="2"/>
        <v>4345.6075694273331</v>
      </c>
      <c r="P5" s="6">
        <f t="shared" si="2"/>
        <v>4568.4116339318216</v>
      </c>
    </row>
    <row r="6" spans="1:16" x14ac:dyDescent="0.3">
      <c r="A6" t="s">
        <v>4</v>
      </c>
      <c r="B6" s="4" t="s">
        <v>2</v>
      </c>
      <c r="C6" s="3">
        <v>23091.31</v>
      </c>
      <c r="D6" s="3">
        <f t="shared" ref="D6:P6" si="3">IF($B$10="Linéaire",$C$6*POWER((1+$B$11),(D2-$C$2)),$C$6*EXP(($B$11*(D2-$C$2))))</f>
        <v>24275.226780458652</v>
      </c>
      <c r="E6" s="3">
        <f t="shared" si="3"/>
        <v>25519.844272269387</v>
      </c>
      <c r="F6" s="6">
        <f t="shared" si="3"/>
        <v>26828.274667454032</v>
      </c>
      <c r="G6" s="3">
        <f t="shared" si="3"/>
        <v>28203.789723531514</v>
      </c>
      <c r="H6" s="3">
        <f t="shared" si="3"/>
        <v>29649.828944615812</v>
      </c>
      <c r="I6" s="3">
        <f t="shared" si="3"/>
        <v>31170.008181967838</v>
      </c>
      <c r="J6" s="3">
        <f t="shared" si="3"/>
        <v>32768.128675506974</v>
      </c>
      <c r="K6" s="6">
        <f t="shared" si="3"/>
        <v>34448.186558890848</v>
      </c>
      <c r="L6" s="3">
        <f t="shared" si="3"/>
        <v>36214.382851930997</v>
      </c>
      <c r="M6" s="3">
        <f t="shared" si="3"/>
        <v>38071.133965330577</v>
      </c>
      <c r="N6" s="3">
        <f t="shared" si="3"/>
        <v>40023.082744011568</v>
      </c>
      <c r="O6" s="3">
        <f t="shared" si="3"/>
        <v>42075.110076645367</v>
      </c>
      <c r="P6" s="6">
        <f t="shared" si="3"/>
        <v>44232.347100416875</v>
      </c>
    </row>
    <row r="7" spans="1:16" x14ac:dyDescent="0.3">
      <c r="A7" t="s">
        <v>8</v>
      </c>
      <c r="B7" s="4" t="s">
        <v>3</v>
      </c>
      <c r="C7" s="3">
        <v>2790</v>
      </c>
      <c r="D7" s="3">
        <f t="shared" ref="D7:P7" si="4">IF($B$10="Linéaire",$C$7*POWER((1+$B$11),(D2-$C$2)),$C$7*EXP(($B$11*(D2-$C$2))))</f>
        <v>2933.0463588891071</v>
      </c>
      <c r="E7" s="3">
        <f t="shared" si="4"/>
        <v>3083.4268614310572</v>
      </c>
      <c r="F7" s="6">
        <f t="shared" si="4"/>
        <v>3241.5175372119097</v>
      </c>
      <c r="G7" s="3">
        <f t="shared" si="4"/>
        <v>3407.7136952668739</v>
      </c>
      <c r="H7" s="3">
        <f t="shared" si="4"/>
        <v>3582.4309125587984</v>
      </c>
      <c r="I7" s="3">
        <f t="shared" si="4"/>
        <v>3766.106073137049</v>
      </c>
      <c r="J7" s="3">
        <f t="shared" si="4"/>
        <v>3959.1984605751882</v>
      </c>
      <c r="K7" s="6">
        <f t="shared" si="4"/>
        <v>4162.1909064191441</v>
      </c>
      <c r="L7" s="3">
        <f t="shared" si="4"/>
        <v>4375.5909975175709</v>
      </c>
      <c r="M7" s="3">
        <f t="shared" si="4"/>
        <v>4599.9323452533581</v>
      </c>
      <c r="N7" s="3">
        <f t="shared" si="4"/>
        <v>4835.7759198500326</v>
      </c>
      <c r="O7" s="3">
        <f t="shared" si="4"/>
        <v>5083.7114530895205</v>
      </c>
      <c r="P7" s="6">
        <f t="shared" si="4"/>
        <v>5344.35891294877</v>
      </c>
    </row>
    <row r="8" spans="1:16" x14ac:dyDescent="0.3">
      <c r="C8" s="3">
        <v>2790</v>
      </c>
    </row>
    <row r="10" spans="1:16" x14ac:dyDescent="0.3">
      <c r="A10" t="s">
        <v>11</v>
      </c>
      <c r="B10" t="s">
        <v>12</v>
      </c>
    </row>
    <row r="11" spans="1:16" x14ac:dyDescent="0.3">
      <c r="A11" t="s">
        <v>14</v>
      </c>
      <c r="B11">
        <v>0.05</v>
      </c>
    </row>
    <row r="12" spans="1:16" x14ac:dyDescent="0.3">
      <c r="A12" t="s">
        <v>17</v>
      </c>
      <c r="B12">
        <v>0.03</v>
      </c>
    </row>
    <row r="15" spans="1:16" x14ac:dyDescent="0.3">
      <c r="A15" s="5" t="s">
        <v>25</v>
      </c>
    </row>
    <row r="16" spans="1:16" x14ac:dyDescent="0.3">
      <c r="B16" s="1"/>
      <c r="C16" s="2">
        <v>2022</v>
      </c>
      <c r="D16" s="2">
        <v>2023</v>
      </c>
      <c r="E16" s="2">
        <v>2024</v>
      </c>
      <c r="F16" s="2">
        <v>2025</v>
      </c>
      <c r="G16" s="2">
        <v>2026</v>
      </c>
      <c r="H16" s="2">
        <v>2027</v>
      </c>
      <c r="I16" s="2">
        <v>2028</v>
      </c>
      <c r="J16" s="2">
        <v>2029</v>
      </c>
      <c r="K16" s="2">
        <v>2030</v>
      </c>
      <c r="L16" s="2">
        <v>2031</v>
      </c>
      <c r="M16" s="2">
        <v>2032</v>
      </c>
      <c r="N16" s="2">
        <v>2033</v>
      </c>
      <c r="O16" s="2">
        <v>2034</v>
      </c>
      <c r="P16" s="2">
        <v>2035</v>
      </c>
    </row>
    <row r="17" spans="2:16" x14ac:dyDescent="0.3">
      <c r="B17" s="4" t="s">
        <v>0</v>
      </c>
      <c r="C17" s="3">
        <v>50.81</v>
      </c>
      <c r="D17" s="3">
        <f>IF($B$10="Linéaire",$C$17*POWER((1+$B$11),(D16-$C$16)),$C$17*EXP(($B$11*(D16-$C$16))))</f>
        <v>53.415084406865788</v>
      </c>
      <c r="E17" s="3">
        <f t="shared" ref="E17:P17" si="5">IF($B$10="Linéaire",$C$17*POWER((1+$B$11),(E16-$C$16)),$C$17*EXP(($B$11*(E16-$C$16))))</f>
        <v>56.153734347423665</v>
      </c>
      <c r="F17" s="6">
        <f t="shared" si="5"/>
        <v>59.032797873024066</v>
      </c>
      <c r="G17" s="3">
        <f t="shared" si="5"/>
        <v>62.059474142118233</v>
      </c>
      <c r="H17" s="3">
        <f t="shared" si="5"/>
        <v>65.24133142190415</v>
      </c>
      <c r="I17" s="3">
        <f t="shared" si="5"/>
        <v>68.586326012936723</v>
      </c>
      <c r="J17" s="3">
        <f t="shared" si="5"/>
        <v>72.102822144023406</v>
      </c>
      <c r="K17" s="6">
        <f t="shared" si="5"/>
        <v>75.799612887152946</v>
      </c>
      <c r="L17" s="3">
        <f t="shared" si="5"/>
        <v>79.685942144755487</v>
      </c>
      <c r="M17" s="3">
        <f t="shared" si="5"/>
        <v>83.771527764273515</v>
      </c>
      <c r="N17" s="3">
        <f t="shared" si="5"/>
        <v>88.066585837842354</v>
      </c>
      <c r="O17" s="3">
        <f t="shared" si="5"/>
        <v>92.58185624784177</v>
      </c>
      <c r="P17" s="6">
        <f t="shared" si="5"/>
        <v>97.328629522196067</v>
      </c>
    </row>
    <row r="18" spans="2:16" x14ac:dyDescent="0.3">
      <c r="B18" s="4" t="s">
        <v>62</v>
      </c>
      <c r="C18" s="3">
        <v>50.81</v>
      </c>
      <c r="D18" s="3">
        <f>IF($B$10="Linéaire",$C$18*POWER((1+$B$11-$B$12),(D16-$C$16)),$C$18*EXP((($B$11-$B$12)*(D16-$C$16))))</f>
        <v>51.836430086759464</v>
      </c>
      <c r="E18" s="3">
        <f t="shared" ref="E18:P18" si="6">IF($B$10="Linéaire",$C$18*POWER((1+$B$11-$B$12),(E16-$C$16)),$C$18*EXP((($B$11-$B$12)*(E16-$C$16))))</f>
        <v>52.883595436715247</v>
      </c>
      <c r="F18" s="6">
        <f t="shared" si="6"/>
        <v>53.951914929969725</v>
      </c>
      <c r="G18" s="3">
        <f t="shared" si="6"/>
        <v>55.041815908564651</v>
      </c>
      <c r="H18" s="3">
        <f t="shared" si="6"/>
        <v>56.153734347423665</v>
      </c>
      <c r="I18" s="3">
        <f t="shared" si="6"/>
        <v>57.288115028748081</v>
      </c>
      <c r="J18" s="3">
        <f t="shared" si="6"/>
        <v>58.445411719935727</v>
      </c>
      <c r="K18" s="6">
        <f t="shared" si="6"/>
        <v>59.62608735509388</v>
      </c>
      <c r="L18" s="3">
        <f t="shared" si="6"/>
        <v>60.830614220219175</v>
      </c>
      <c r="M18" s="3">
        <f t="shared" si="6"/>
        <v>62.059474142118233</v>
      </c>
      <c r="N18" s="3">
        <f t="shared" si="6"/>
        <v>63.31315868114482</v>
      </c>
      <c r="O18" s="3">
        <f t="shared" si="6"/>
        <v>64.592169327830575</v>
      </c>
      <c r="P18" s="6">
        <f t="shared" si="6"/>
        <v>65.897017703487862</v>
      </c>
    </row>
    <row r="19" spans="2:16" x14ac:dyDescent="0.3">
      <c r="B19" s="4" t="s">
        <v>1</v>
      </c>
      <c r="C19" s="3">
        <v>133.124</v>
      </c>
      <c r="D19" s="3">
        <f t="shared" ref="D19:P19" si="7">IF($B$10="Linéaire",$C$19*POWER((1+$B$11),(D16-$C$16)),$C$19*EXP(($B$11*(D16-$C$16))))</f>
        <v>139.94941343396184</v>
      </c>
      <c r="E19" s="3">
        <f t="shared" si="7"/>
        <v>147.12477329790252</v>
      </c>
      <c r="F19" s="6">
        <f t="shared" si="7"/>
        <v>154.66802172895996</v>
      </c>
      <c r="G19" s="3">
        <f t="shared" si="7"/>
        <v>162.59802077731445</v>
      </c>
      <c r="H19" s="3">
        <f t="shared" si="7"/>
        <v>170.93459957113888</v>
      </c>
      <c r="I19" s="3">
        <f t="shared" si="7"/>
        <v>179.69860389974784</v>
      </c>
      <c r="J19" s="3">
        <f t="shared" si="7"/>
        <v>188.9119483389288</v>
      </c>
      <c r="K19" s="6">
        <f t="shared" si="7"/>
        <v>198.59767104879646</v>
      </c>
      <c r="L19" s="3">
        <f t="shared" si="7"/>
        <v>208.77999138119324</v>
      </c>
      <c r="M19" s="3">
        <f t="shared" si="7"/>
        <v>219.48437044068385</v>
      </c>
      <c r="N19" s="3">
        <f t="shared" si="7"/>
        <v>230.73757475057911</v>
      </c>
      <c r="O19" s="3">
        <f t="shared" si="7"/>
        <v>242.56774318318614</v>
      </c>
      <c r="P19" s="6">
        <f t="shared" si="7"/>
        <v>255.0044573216459</v>
      </c>
    </row>
    <row r="20" spans="2:16" x14ac:dyDescent="0.3">
      <c r="B20" s="4" t="s">
        <v>2</v>
      </c>
      <c r="C20" s="3">
        <v>36.92792</v>
      </c>
      <c r="D20" s="3">
        <f>IF($B$10="Linéaire",$C$20*POWER((1+$B$11),(D16-$C$16)),$C$20*EXP(($B$11*(D16-$C$16))))</f>
        <v>38.821254945286107</v>
      </c>
      <c r="E20" s="3">
        <f t="shared" ref="E20:P20" si="8">IF($B$10="Linéaire",$C$20*POWER((1+$B$11),(E16-$C$16)),$C$20*EXP(($B$11*(E16-$C$16))))</f>
        <v>40.811663249024072</v>
      </c>
      <c r="F20" s="6">
        <f t="shared" si="8"/>
        <v>42.904121968730621</v>
      </c>
      <c r="G20" s="3">
        <f t="shared" si="8"/>
        <v>45.1038633411181</v>
      </c>
      <c r="H20" s="3">
        <f t="shared" si="8"/>
        <v>47.416387865411579</v>
      </c>
      <c r="I20" s="3">
        <f t="shared" si="8"/>
        <v>49.847478057462041</v>
      </c>
      <c r="J20" s="3">
        <f t="shared" si="8"/>
        <v>52.403212909047923</v>
      </c>
      <c r="K20" s="6">
        <f t="shared" si="8"/>
        <v>55.089983088521024</v>
      </c>
      <c r="L20" s="3">
        <f t="shared" si="8"/>
        <v>57.914506920806119</v>
      </c>
      <c r="M20" s="3">
        <f t="shared" si="8"/>
        <v>60.883847186712678</v>
      </c>
      <c r="N20" s="3">
        <f t="shared" si="8"/>
        <v>64.005428783565748</v>
      </c>
      <c r="O20" s="3">
        <f t="shared" si="8"/>
        <v>67.287057291316685</v>
      </c>
      <c r="P20" s="6">
        <f t="shared" si="8"/>
        <v>70.736938490558842</v>
      </c>
    </row>
    <row r="21" spans="2:16" x14ac:dyDescent="0.3">
      <c r="B21" s="4"/>
      <c r="C21" s="3"/>
      <c r="D21" s="3"/>
      <c r="E21" s="3"/>
      <c r="F21" s="6"/>
      <c r="G21" s="3"/>
      <c r="H21" s="3"/>
      <c r="I21" s="3"/>
      <c r="J21" s="3"/>
      <c r="K21" s="6"/>
      <c r="L21" s="3"/>
      <c r="M21" s="3"/>
      <c r="N21" s="3"/>
      <c r="O21" s="3"/>
      <c r="P21" s="6"/>
    </row>
    <row r="22" spans="2:16" x14ac:dyDescent="0.3">
      <c r="B22" s="4" t="s">
        <v>3</v>
      </c>
      <c r="C22" s="3"/>
      <c r="D22" s="3"/>
      <c r="E22" s="3"/>
      <c r="F22" s="6"/>
      <c r="G22" s="3"/>
      <c r="H22" s="3"/>
      <c r="I22" s="3"/>
      <c r="J22" s="3"/>
      <c r="K22" s="6"/>
      <c r="L22" s="3"/>
      <c r="M22" s="3"/>
      <c r="N22" s="3"/>
      <c r="O22" s="3"/>
      <c r="P22" s="6"/>
    </row>
  </sheetData>
  <phoneticPr fontId="2" type="noConversion"/>
  <dataValidations count="1">
    <dataValidation type="list" allowBlank="1" showInputMessage="1" showErrorMessage="1" sqref="B10" xr:uid="{DDB9AD39-4FC3-410F-8260-8C4DD36826D0}">
      <formula1>simple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6015E-E92A-4368-932D-4BF33AFB4DEB}">
  <dimension ref="A1:P25"/>
  <sheetViews>
    <sheetView workbookViewId="0">
      <selection activeCell="C20" sqref="C20"/>
    </sheetView>
  </sheetViews>
  <sheetFormatPr baseColWidth="10" defaultRowHeight="14.4" x14ac:dyDescent="0.3"/>
  <cols>
    <col min="2" max="2" width="16.109375" bestFit="1" customWidth="1"/>
    <col min="8" max="8" width="16.109375" bestFit="1" customWidth="1"/>
  </cols>
  <sheetData>
    <row r="1" spans="1:16" x14ac:dyDescent="0.3">
      <c r="A1" t="s">
        <v>24</v>
      </c>
      <c r="P1" t="s">
        <v>66</v>
      </c>
    </row>
    <row r="2" spans="1:16" x14ac:dyDescent="0.3">
      <c r="A2" t="s">
        <v>0</v>
      </c>
      <c r="P2" t="s">
        <v>20</v>
      </c>
    </row>
    <row r="3" spans="1:16" x14ac:dyDescent="0.3">
      <c r="B3" s="7" t="s">
        <v>18</v>
      </c>
      <c r="C3" s="8">
        <v>2022</v>
      </c>
      <c r="D3" s="8">
        <v>2023</v>
      </c>
      <c r="E3" s="8">
        <v>2024</v>
      </c>
      <c r="F3" s="8">
        <v>2025</v>
      </c>
      <c r="G3" s="14">
        <v>2030</v>
      </c>
      <c r="H3" s="14">
        <v>2035</v>
      </c>
      <c r="I3" s="14">
        <v>2040</v>
      </c>
      <c r="J3" s="14">
        <v>2045</v>
      </c>
      <c r="K3" s="14">
        <v>2050</v>
      </c>
      <c r="N3" s="8">
        <v>2022</v>
      </c>
      <c r="P3" t="s">
        <v>19</v>
      </c>
    </row>
    <row r="4" spans="1:16" x14ac:dyDescent="0.3">
      <c r="B4" s="7" t="s">
        <v>64</v>
      </c>
      <c r="C4" s="9">
        <v>50.805</v>
      </c>
      <c r="D4" s="13">
        <f>IF(B12="Population",$C$4+($B$10*D7),$C$4+($B$9*D6))</f>
        <v>103.28577218693219</v>
      </c>
      <c r="E4" s="13">
        <f t="shared" ref="E4:K4" si="0">IF(C12="Population",$C$4+($B$10*E7),$C$4+($B$9*E6))</f>
        <v>108.7097422954304</v>
      </c>
      <c r="F4" s="13">
        <f t="shared" si="0"/>
        <v>112.00315887353879</v>
      </c>
      <c r="G4" s="10">
        <f t="shared" si="0"/>
        <v>128.63221307120085</v>
      </c>
      <c r="H4" s="10">
        <f t="shared" si="0"/>
        <v>149.68848299681193</v>
      </c>
      <c r="I4" s="10">
        <f t="shared" si="0"/>
        <v>188.88553931987249</v>
      </c>
      <c r="J4" s="10">
        <f t="shared" si="0"/>
        <v>226.19293039319874</v>
      </c>
      <c r="K4" s="10">
        <f t="shared" si="0"/>
        <v>273.54254250797027</v>
      </c>
      <c r="N4" s="9">
        <v>50.805</v>
      </c>
    </row>
    <row r="5" spans="1:16" x14ac:dyDescent="0.3">
      <c r="B5" s="7" t="s">
        <v>62</v>
      </c>
      <c r="C5" s="9">
        <f>C4</f>
        <v>50.805</v>
      </c>
      <c r="D5" s="13">
        <f>D4*(1-$B$11)</f>
        <v>72.300040530852527</v>
      </c>
      <c r="E5" s="13">
        <f t="shared" ref="E5:K5" si="1">E4*(1-$B$11)</f>
        <v>76.096819606801276</v>
      </c>
      <c r="F5" s="13">
        <f t="shared" si="1"/>
        <v>78.402211211477152</v>
      </c>
      <c r="G5" s="10">
        <f t="shared" si="1"/>
        <v>90.042549149840596</v>
      </c>
      <c r="H5" s="10">
        <f t="shared" si="1"/>
        <v>104.78193809776835</v>
      </c>
      <c r="I5" s="10">
        <f t="shared" si="1"/>
        <v>132.21987752391072</v>
      </c>
      <c r="J5" s="10">
        <f t="shared" si="1"/>
        <v>158.3350512752391</v>
      </c>
      <c r="K5" s="10">
        <f t="shared" si="1"/>
        <v>191.47977975557919</v>
      </c>
      <c r="N5" s="9">
        <f>N4</f>
        <v>50.805</v>
      </c>
    </row>
    <row r="6" spans="1:16" x14ac:dyDescent="0.3">
      <c r="B6" s="7" t="s">
        <v>21</v>
      </c>
      <c r="C6" s="8">
        <v>18.82</v>
      </c>
      <c r="D6" s="8">
        <v>20.32</v>
      </c>
      <c r="E6" s="8">
        <v>21.45</v>
      </c>
      <c r="F6" s="8">
        <v>22.67</v>
      </c>
      <c r="G6" s="14">
        <v>28.83</v>
      </c>
      <c r="H6" s="14">
        <v>36.630000000000003</v>
      </c>
      <c r="I6" s="10">
        <v>51.15</v>
      </c>
      <c r="J6" s="10">
        <v>64.97</v>
      </c>
      <c r="K6" s="10">
        <v>82.51</v>
      </c>
      <c r="N6" s="8">
        <v>18.82</v>
      </c>
    </row>
    <row r="7" spans="1:16" x14ac:dyDescent="0.3">
      <c r="B7" s="7" t="s">
        <v>19</v>
      </c>
      <c r="C7" s="9">
        <v>22.509038</v>
      </c>
      <c r="D7" s="9">
        <v>23.251484999999999</v>
      </c>
      <c r="E7" s="9">
        <v>23.840247000000002</v>
      </c>
      <c r="F7" s="9">
        <v>24.436924999999999</v>
      </c>
      <c r="G7" s="10">
        <v>27.647169999999999</v>
      </c>
      <c r="H7" s="10">
        <v>31.273254000000001</v>
      </c>
      <c r="I7" s="10">
        <v>35.374740000000003</v>
      </c>
      <c r="J7" s="10">
        <v>40.019669999999998</v>
      </c>
      <c r="K7" s="10">
        <v>45.282240000000002</v>
      </c>
      <c r="N7" s="9">
        <v>22.509038</v>
      </c>
    </row>
    <row r="9" spans="1:16" x14ac:dyDescent="0.3">
      <c r="A9" t="s">
        <v>22</v>
      </c>
      <c r="B9" s="12">
        <f>C4/C6</f>
        <v>2.6995217853347504</v>
      </c>
    </row>
    <row r="10" spans="1:16" x14ac:dyDescent="0.3">
      <c r="A10" t="s">
        <v>23</v>
      </c>
      <c r="B10" s="12">
        <f>C4/C7</f>
        <v>2.2570933506798467</v>
      </c>
    </row>
    <row r="11" spans="1:16" x14ac:dyDescent="0.3">
      <c r="A11" t="s">
        <v>63</v>
      </c>
      <c r="B11">
        <v>0.3</v>
      </c>
    </row>
    <row r="12" spans="1:16" x14ac:dyDescent="0.3">
      <c r="A12" t="s">
        <v>65</v>
      </c>
      <c r="B12" t="s">
        <v>19</v>
      </c>
    </row>
    <row r="15" spans="1:16" x14ac:dyDescent="0.3">
      <c r="G15" s="11"/>
    </row>
    <row r="16" spans="1:16" x14ac:dyDescent="0.3">
      <c r="G16" s="11"/>
    </row>
    <row r="17" spans="7:7" x14ac:dyDescent="0.3">
      <c r="G17" s="11"/>
    </row>
    <row r="18" spans="7:7" x14ac:dyDescent="0.3">
      <c r="G18" s="11"/>
    </row>
    <row r="19" spans="7:7" x14ac:dyDescent="0.3">
      <c r="G19" s="11"/>
    </row>
    <row r="20" spans="7:7" x14ac:dyDescent="0.3">
      <c r="G20" s="11"/>
    </row>
    <row r="21" spans="7:7" x14ac:dyDescent="0.3">
      <c r="G21" s="11"/>
    </row>
    <row r="22" spans="7:7" x14ac:dyDescent="0.3">
      <c r="G22" s="11"/>
    </row>
    <row r="23" spans="7:7" x14ac:dyDescent="0.3">
      <c r="G23" s="11"/>
    </row>
    <row r="24" spans="7:7" x14ac:dyDescent="0.3">
      <c r="G24" s="11"/>
    </row>
    <row r="25" spans="7:7" x14ac:dyDescent="0.3">
      <c r="G25" s="11"/>
    </row>
  </sheetData>
  <dataValidations count="1">
    <dataValidation type="list" allowBlank="1" showInputMessage="1" showErrorMessage="1" sqref="B12" xr:uid="{6E04DE70-B469-4406-B215-D57AE37320B7}">
      <formula1>param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8231D-75E3-4535-BD97-C93C0BAB42EE}">
  <dimension ref="A1:N25"/>
  <sheetViews>
    <sheetView workbookViewId="0">
      <pane xSplit="3" ySplit="3" topLeftCell="F4" activePane="bottomRight" state="frozen"/>
      <selection pane="topRight" activeCell="D1" sqref="D1"/>
      <selection pane="bottomLeft" activeCell="A4" sqref="A4"/>
      <selection pane="bottomRight" activeCell="B9" sqref="B9"/>
    </sheetView>
  </sheetViews>
  <sheetFormatPr baseColWidth="10" defaultRowHeight="14.4" x14ac:dyDescent="0.3"/>
  <cols>
    <col min="2" max="2" width="16.109375" bestFit="1" customWidth="1"/>
    <col min="8" max="8" width="16.109375" bestFit="1" customWidth="1"/>
  </cols>
  <sheetData>
    <row r="1" spans="1:14" x14ac:dyDescent="0.3">
      <c r="A1" t="s">
        <v>24</v>
      </c>
    </row>
    <row r="2" spans="1:14" x14ac:dyDescent="0.3">
      <c r="A2" t="s">
        <v>0</v>
      </c>
    </row>
    <row r="3" spans="1:14" x14ac:dyDescent="0.3">
      <c r="B3" s="7" t="s">
        <v>18</v>
      </c>
      <c r="C3" s="8">
        <v>2022</v>
      </c>
      <c r="D3" s="8">
        <v>2023</v>
      </c>
      <c r="E3" s="8">
        <v>2024</v>
      </c>
      <c r="F3" s="8">
        <v>2025</v>
      </c>
      <c r="G3" s="14">
        <v>2030</v>
      </c>
      <c r="H3" s="14">
        <v>2035</v>
      </c>
      <c r="I3" s="14">
        <v>2040</v>
      </c>
      <c r="J3" s="14">
        <v>2045</v>
      </c>
      <c r="K3" s="14">
        <v>2050</v>
      </c>
      <c r="N3" s="8">
        <v>2022</v>
      </c>
    </row>
    <row r="4" spans="1:14" x14ac:dyDescent="0.3">
      <c r="B4" s="7" t="s">
        <v>64</v>
      </c>
      <c r="C4" s="9">
        <v>50.805</v>
      </c>
      <c r="D4" s="13">
        <f>$C$4+($B$9*D6)+($B$10*D7)</f>
        <v>158.14005486493431</v>
      </c>
      <c r="E4" s="13">
        <f t="shared" ref="E4:K4" si="0">$C$4+($B$9*E6)+($B$10*E7)</f>
        <v>162.51940527769557</v>
      </c>
      <c r="F4" s="13">
        <f t="shared" si="0"/>
        <v>167.15957980210089</v>
      </c>
      <c r="G4" s="10">
        <f t="shared" si="0"/>
        <v>191.03445664331619</v>
      </c>
      <c r="H4" s="10">
        <f t="shared" si="0"/>
        <v>220.27513665433383</v>
      </c>
      <c r="I4" s="10">
        <f t="shared" si="0"/>
        <v>268.72962975590087</v>
      </c>
      <c r="J4" s="10">
        <f t="shared" si="0"/>
        <v>316.52106144660047</v>
      </c>
      <c r="K4" s="10">
        <f t="shared" si="0"/>
        <v>375.74878531585927</v>
      </c>
      <c r="N4" s="9">
        <v>50.805</v>
      </c>
    </row>
    <row r="5" spans="1:14" x14ac:dyDescent="0.3">
      <c r="B5" s="7" t="s">
        <v>62</v>
      </c>
      <c r="C5" s="9">
        <f>C4</f>
        <v>50.805</v>
      </c>
      <c r="D5" s="13">
        <f>D4*(1-$B$11)</f>
        <v>110.69803840545401</v>
      </c>
      <c r="E5" s="13">
        <f t="shared" ref="E5:K5" si="1">E4*(1-$B$11)</f>
        <v>113.7635836943869</v>
      </c>
      <c r="F5" s="13">
        <f t="shared" si="1"/>
        <v>117.01170586147062</v>
      </c>
      <c r="G5" s="10">
        <f t="shared" si="1"/>
        <v>133.72411965032131</v>
      </c>
      <c r="H5" s="10">
        <f t="shared" si="1"/>
        <v>154.19259565803367</v>
      </c>
      <c r="I5" s="10">
        <f t="shared" si="1"/>
        <v>188.11074082913061</v>
      </c>
      <c r="J5" s="10">
        <f t="shared" si="1"/>
        <v>221.56474301262031</v>
      </c>
      <c r="K5" s="10">
        <f t="shared" si="1"/>
        <v>263.02414972110148</v>
      </c>
      <c r="N5" s="9">
        <f>N4</f>
        <v>50.805</v>
      </c>
    </row>
    <row r="6" spans="1:14" x14ac:dyDescent="0.3">
      <c r="B6" s="7" t="s">
        <v>21</v>
      </c>
      <c r="C6" s="8">
        <v>18.82</v>
      </c>
      <c r="D6" s="8">
        <v>20.32</v>
      </c>
      <c r="E6" s="8">
        <v>21.45</v>
      </c>
      <c r="F6" s="8">
        <v>22.67</v>
      </c>
      <c r="G6" s="14">
        <v>28.83</v>
      </c>
      <c r="H6" s="14">
        <v>36.630000000000003</v>
      </c>
      <c r="I6" s="10">
        <v>51.15</v>
      </c>
      <c r="J6" s="10">
        <v>64.97</v>
      </c>
      <c r="K6" s="10">
        <v>82.51</v>
      </c>
      <c r="N6" s="8">
        <v>18.82</v>
      </c>
    </row>
    <row r="7" spans="1:14" x14ac:dyDescent="0.3">
      <c r="B7" s="7" t="s">
        <v>19</v>
      </c>
      <c r="C7" s="9">
        <v>22.509038</v>
      </c>
      <c r="D7" s="9">
        <v>23.251484999999999</v>
      </c>
      <c r="E7" s="9">
        <v>23.840247000000002</v>
      </c>
      <c r="F7" s="9">
        <v>24.436924999999999</v>
      </c>
      <c r="G7" s="10">
        <v>27.647169999999999</v>
      </c>
      <c r="H7" s="10">
        <v>31.273254000000001</v>
      </c>
      <c r="I7" s="10">
        <v>35.374740000000003</v>
      </c>
      <c r="J7" s="10">
        <v>40.019669999999998</v>
      </c>
      <c r="K7" s="10">
        <v>45.282240000000002</v>
      </c>
      <c r="N7" s="9">
        <v>22.509038</v>
      </c>
    </row>
    <row r="9" spans="1:14" x14ac:dyDescent="0.3">
      <c r="A9" t="s">
        <v>22</v>
      </c>
      <c r="B9" s="12">
        <f>C4/C6</f>
        <v>2.6995217853347504</v>
      </c>
    </row>
    <row r="10" spans="1:14" x14ac:dyDescent="0.3">
      <c r="A10" t="s">
        <v>23</v>
      </c>
      <c r="B10" s="12">
        <f>C4/C7</f>
        <v>2.2570933506798467</v>
      </c>
    </row>
    <row r="11" spans="1:14" x14ac:dyDescent="0.3">
      <c r="A11" t="s">
        <v>63</v>
      </c>
      <c r="B11">
        <v>0.3</v>
      </c>
    </row>
    <row r="15" spans="1:14" x14ac:dyDescent="0.3">
      <c r="G15" s="11"/>
    </row>
    <row r="16" spans="1:14" x14ac:dyDescent="0.3">
      <c r="G16" s="11"/>
    </row>
    <row r="17" spans="7:7" x14ac:dyDescent="0.3">
      <c r="G17" s="11"/>
    </row>
    <row r="18" spans="7:7" x14ac:dyDescent="0.3">
      <c r="G18" s="11"/>
    </row>
    <row r="19" spans="7:7" x14ac:dyDescent="0.3">
      <c r="G19" s="11"/>
    </row>
    <row r="20" spans="7:7" x14ac:dyDescent="0.3">
      <c r="G20" s="11"/>
    </row>
    <row r="21" spans="7:7" x14ac:dyDescent="0.3">
      <c r="G21" s="11"/>
    </row>
    <row r="22" spans="7:7" x14ac:dyDescent="0.3">
      <c r="G22" s="11"/>
    </row>
    <row r="23" spans="7:7" x14ac:dyDescent="0.3">
      <c r="G23" s="11"/>
    </row>
    <row r="24" spans="7:7" x14ac:dyDescent="0.3">
      <c r="G24" s="11"/>
    </row>
    <row r="25" spans="7:7" x14ac:dyDescent="0.3">
      <c r="G25" s="1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B5B8B-AC3F-4D3C-9935-CBD08A9F9E2E}">
  <dimension ref="A1:N25"/>
  <sheetViews>
    <sheetView workbookViewId="0">
      <pane xSplit="3" ySplit="3" topLeftCell="F4" activePane="bottomRight" state="frozen"/>
      <selection pane="topRight" activeCell="D1" sqref="D1"/>
      <selection pane="bottomLeft" activeCell="A4" sqref="A4"/>
      <selection pane="bottomRight" activeCell="C16" sqref="C16"/>
    </sheetView>
  </sheetViews>
  <sheetFormatPr baseColWidth="10" defaultRowHeight="14.4" x14ac:dyDescent="0.3"/>
  <cols>
    <col min="2" max="2" width="16.109375" bestFit="1" customWidth="1"/>
    <col min="8" max="8" width="16.109375" bestFit="1" customWidth="1"/>
  </cols>
  <sheetData>
    <row r="1" spans="1:14" x14ac:dyDescent="0.3">
      <c r="A1" t="s">
        <v>24</v>
      </c>
    </row>
    <row r="2" spans="1:14" x14ac:dyDescent="0.3">
      <c r="A2" t="s">
        <v>0</v>
      </c>
    </row>
    <row r="3" spans="1:14" x14ac:dyDescent="0.3">
      <c r="B3" s="7" t="s">
        <v>18</v>
      </c>
      <c r="C3" s="8">
        <v>2022</v>
      </c>
      <c r="D3" s="8">
        <v>2023</v>
      </c>
      <c r="E3" s="8">
        <v>2024</v>
      </c>
      <c r="F3" s="8">
        <v>2025</v>
      </c>
      <c r="G3" s="14">
        <v>2030</v>
      </c>
      <c r="H3" s="14">
        <v>2035</v>
      </c>
      <c r="I3" s="14">
        <v>2040</v>
      </c>
      <c r="J3" s="14">
        <v>2045</v>
      </c>
      <c r="K3" s="14">
        <v>2050</v>
      </c>
      <c r="N3" s="8"/>
    </row>
    <row r="4" spans="1:14" x14ac:dyDescent="0.3">
      <c r="B4" s="7" t="s">
        <v>64</v>
      </c>
      <c r="C4" s="9">
        <v>50.805</v>
      </c>
      <c r="D4" s="13">
        <f>D7*(D6/D7)*($C$4/$C$7)</f>
        <v>45.864136885814489</v>
      </c>
      <c r="E4" s="13">
        <f t="shared" ref="E4:K4" si="0">E7*(E6/E7)*($C$4/$C$7)</f>
        <v>48.414652372082713</v>
      </c>
      <c r="F4" s="13">
        <f t="shared" si="0"/>
        <v>51.168306259912129</v>
      </c>
      <c r="G4" s="10">
        <f t="shared" si="0"/>
        <v>65.072001300099984</v>
      </c>
      <c r="H4" s="10">
        <f t="shared" si="0"/>
        <v>82.677329435402797</v>
      </c>
      <c r="I4" s="10">
        <f t="shared" si="0"/>
        <v>115.45032488727416</v>
      </c>
      <c r="J4" s="10">
        <f t="shared" si="0"/>
        <v>146.64335499366965</v>
      </c>
      <c r="K4" s="10">
        <f t="shared" si="0"/>
        <v>186.23277236459415</v>
      </c>
      <c r="N4" s="9"/>
    </row>
    <row r="5" spans="1:14" x14ac:dyDescent="0.3">
      <c r="B5" s="7" t="s">
        <v>62</v>
      </c>
      <c r="C5" s="9">
        <f>C4</f>
        <v>50.805</v>
      </c>
      <c r="D5" s="13">
        <f>D4*(1-$B$11)</f>
        <v>32.104895820070141</v>
      </c>
      <c r="E5" s="13">
        <f t="shared" ref="E5:K5" si="1">E4*(1-$B$11)</f>
        <v>33.890256660457894</v>
      </c>
      <c r="F5" s="13">
        <f t="shared" si="1"/>
        <v>35.81781438193849</v>
      </c>
      <c r="G5" s="10">
        <f t="shared" si="1"/>
        <v>45.550400910069989</v>
      </c>
      <c r="H5" s="10">
        <f t="shared" si="1"/>
        <v>57.874130604781953</v>
      </c>
      <c r="I5" s="10">
        <f t="shared" si="1"/>
        <v>80.815227421091905</v>
      </c>
      <c r="J5" s="10">
        <f t="shared" si="1"/>
        <v>102.65034849556875</v>
      </c>
      <c r="K5" s="10">
        <f t="shared" si="1"/>
        <v>130.36294065521591</v>
      </c>
      <c r="N5" s="9"/>
    </row>
    <row r="6" spans="1:14" x14ac:dyDescent="0.3">
      <c r="B6" s="7" t="s">
        <v>21</v>
      </c>
      <c r="C6" s="8">
        <v>18.82</v>
      </c>
      <c r="D6" s="8">
        <v>20.32</v>
      </c>
      <c r="E6" s="8">
        <v>21.45</v>
      </c>
      <c r="F6" s="8">
        <v>22.67</v>
      </c>
      <c r="G6" s="14">
        <v>28.83</v>
      </c>
      <c r="H6" s="14">
        <v>36.630000000000003</v>
      </c>
      <c r="I6" s="10">
        <v>51.15</v>
      </c>
      <c r="J6" s="10">
        <v>64.97</v>
      </c>
      <c r="K6" s="10">
        <v>82.51</v>
      </c>
      <c r="N6" s="8"/>
    </row>
    <row r="7" spans="1:14" x14ac:dyDescent="0.3">
      <c r="B7" s="7" t="s">
        <v>19</v>
      </c>
      <c r="C7" s="9">
        <v>22.509038</v>
      </c>
      <c r="D7" s="9">
        <v>23.251484999999999</v>
      </c>
      <c r="E7" s="9">
        <v>23.840247000000002</v>
      </c>
      <c r="F7" s="9">
        <v>24.436924999999999</v>
      </c>
      <c r="G7" s="10">
        <v>27.647169999999999</v>
      </c>
      <c r="H7" s="10">
        <v>31.273254000000001</v>
      </c>
      <c r="I7" s="10">
        <v>35.374740000000003</v>
      </c>
      <c r="J7" s="10">
        <v>40.019669999999998</v>
      </c>
      <c r="K7" s="10">
        <v>45.282240000000002</v>
      </c>
      <c r="N7" s="9">
        <v>22.509038</v>
      </c>
    </row>
    <row r="9" spans="1:14" x14ac:dyDescent="0.3">
      <c r="B9" s="12"/>
    </row>
    <row r="10" spans="1:14" x14ac:dyDescent="0.3">
      <c r="B10" s="12"/>
    </row>
    <row r="11" spans="1:14" x14ac:dyDescent="0.3">
      <c r="A11" t="s">
        <v>63</v>
      </c>
      <c r="B11">
        <v>0.3</v>
      </c>
    </row>
    <row r="14" spans="1:14" ht="30.6" x14ac:dyDescent="0.55000000000000004">
      <c r="B14" s="15"/>
    </row>
    <row r="15" spans="1:14" x14ac:dyDescent="0.3">
      <c r="G15" s="11"/>
    </row>
    <row r="16" spans="1:14" x14ac:dyDescent="0.3">
      <c r="G16" s="11"/>
    </row>
    <row r="17" spans="7:7" x14ac:dyDescent="0.3">
      <c r="G17" s="11"/>
    </row>
    <row r="18" spans="7:7" x14ac:dyDescent="0.3">
      <c r="G18" s="11"/>
    </row>
    <row r="19" spans="7:7" x14ac:dyDescent="0.3">
      <c r="G19" s="11"/>
    </row>
    <row r="20" spans="7:7" x14ac:dyDescent="0.3">
      <c r="G20" s="11"/>
    </row>
    <row r="21" spans="7:7" x14ac:dyDescent="0.3">
      <c r="G21" s="11"/>
    </row>
    <row r="22" spans="7:7" x14ac:dyDescent="0.3">
      <c r="G22" s="11"/>
    </row>
    <row r="23" spans="7:7" x14ac:dyDescent="0.3">
      <c r="G23" s="11"/>
    </row>
    <row r="24" spans="7:7" x14ac:dyDescent="0.3">
      <c r="G24" s="11"/>
    </row>
    <row r="25" spans="7:7" x14ac:dyDescent="0.3">
      <c r="G25" s="11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745D0-9330-4C0D-BC65-DB338D757ACB}">
  <dimension ref="A1:A3"/>
  <sheetViews>
    <sheetView workbookViewId="0">
      <selection activeCell="A3" sqref="A3"/>
    </sheetView>
  </sheetViews>
  <sheetFormatPr baseColWidth="10" defaultRowHeight="14.4" x14ac:dyDescent="0.3"/>
  <sheetData>
    <row r="1" spans="1:1" x14ac:dyDescent="0.3">
      <c r="A1" t="s">
        <v>13</v>
      </c>
    </row>
    <row r="2" spans="1:1" x14ac:dyDescent="0.3">
      <c r="A2" t="s">
        <v>15</v>
      </c>
    </row>
    <row r="3" spans="1:1" x14ac:dyDescent="0.3">
      <c r="A3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200A7-1E0D-407A-A339-C66879707FAD}">
  <dimension ref="A1:N25"/>
  <sheetViews>
    <sheetView workbookViewId="0">
      <selection activeCell="C7" sqref="C7"/>
    </sheetView>
  </sheetViews>
  <sheetFormatPr baseColWidth="10" defaultRowHeight="14.4" x14ac:dyDescent="0.3"/>
  <cols>
    <col min="2" max="2" width="16.109375" bestFit="1" customWidth="1"/>
    <col min="4" max="4" width="37.109375" bestFit="1" customWidth="1"/>
    <col min="8" max="8" width="16.109375" bestFit="1" customWidth="1"/>
  </cols>
  <sheetData>
    <row r="1" spans="1:14" x14ac:dyDescent="0.3">
      <c r="A1" t="s">
        <v>24</v>
      </c>
    </row>
    <row r="2" spans="1:14" x14ac:dyDescent="0.3">
      <c r="A2" t="s">
        <v>0</v>
      </c>
    </row>
    <row r="3" spans="1:14" x14ac:dyDescent="0.3">
      <c r="B3" s="7" t="s">
        <v>18</v>
      </c>
      <c r="C3" s="8">
        <v>2022</v>
      </c>
      <c r="D3" s="8">
        <v>2023</v>
      </c>
      <c r="E3" s="8">
        <v>2024</v>
      </c>
      <c r="F3" s="8">
        <v>2025</v>
      </c>
      <c r="G3" s="14">
        <v>2030</v>
      </c>
      <c r="H3" s="14">
        <v>2035</v>
      </c>
      <c r="I3" s="14">
        <v>2040</v>
      </c>
      <c r="J3" s="14">
        <v>2045</v>
      </c>
      <c r="K3" s="14">
        <v>2050</v>
      </c>
      <c r="N3" s="8"/>
    </row>
    <row r="4" spans="1:14" x14ac:dyDescent="0.3">
      <c r="B4" s="7" t="s">
        <v>64</v>
      </c>
      <c r="C4" s="9">
        <v>50.805</v>
      </c>
      <c r="D4" s="13">
        <f>($C$4+$B$9*LN(D6))+($B$10*LN(D7))+($B$12*(D3-$C$3))</f>
        <v>57.983426081705979</v>
      </c>
      <c r="E4" s="13">
        <f t="shared" ref="E4:K4" si="0">($C$4+($B$9*LN(E6))+($B$10*LN(E7))+($B$12*(E3-$C$3)))</f>
        <v>58.07136587340333</v>
      </c>
      <c r="F4" s="13">
        <f t="shared" si="0"/>
        <v>58.177310790080433</v>
      </c>
      <c r="G4" s="10">
        <f t="shared" si="0"/>
        <v>58.706548347281633</v>
      </c>
      <c r="H4" s="10">
        <f t="shared" si="0"/>
        <v>59.235358609126671</v>
      </c>
      <c r="I4" s="10">
        <f t="shared" si="0"/>
        <v>59.764412365203746</v>
      </c>
      <c r="J4" s="10">
        <f t="shared" si="0"/>
        <v>60.293522543336486</v>
      </c>
      <c r="K4" s="10">
        <f t="shared" si="0"/>
        <v>60.823017645769887</v>
      </c>
      <c r="N4" s="9"/>
    </row>
    <row r="5" spans="1:14" x14ac:dyDescent="0.3">
      <c r="B5" s="7" t="s">
        <v>62</v>
      </c>
      <c r="C5" s="9">
        <f>C4</f>
        <v>50.805</v>
      </c>
      <c r="D5" s="13">
        <f>D4*(1-$B$11)</f>
        <v>40.588398257194186</v>
      </c>
      <c r="E5" s="13">
        <f t="shared" ref="E5:K5" si="1">E4*(1-$B$11)</f>
        <v>40.64995611138233</v>
      </c>
      <c r="F5" s="13">
        <f t="shared" si="1"/>
        <v>40.724117553056303</v>
      </c>
      <c r="G5" s="10">
        <f t="shared" si="1"/>
        <v>41.094583843097141</v>
      </c>
      <c r="H5" s="10">
        <f t="shared" si="1"/>
        <v>41.464751026388669</v>
      </c>
      <c r="I5" s="10">
        <f t="shared" si="1"/>
        <v>41.835088655642622</v>
      </c>
      <c r="J5" s="10">
        <f t="shared" si="1"/>
        <v>42.205465780335537</v>
      </c>
      <c r="K5" s="10">
        <f t="shared" si="1"/>
        <v>42.576112352038919</v>
      </c>
      <c r="N5" s="9"/>
    </row>
    <row r="6" spans="1:14" x14ac:dyDescent="0.3">
      <c r="B6" s="7" t="s">
        <v>21</v>
      </c>
      <c r="C6" s="8">
        <v>18820</v>
      </c>
      <c r="D6" s="8">
        <v>20320</v>
      </c>
      <c r="E6" s="8">
        <v>21.45</v>
      </c>
      <c r="F6" s="8">
        <v>22.67</v>
      </c>
      <c r="G6" s="14">
        <v>28.83</v>
      </c>
      <c r="H6" s="14">
        <v>36.630000000000003</v>
      </c>
      <c r="I6" s="10">
        <v>51.15</v>
      </c>
      <c r="J6" s="10">
        <v>64.97</v>
      </c>
      <c r="K6" s="10">
        <v>82.51</v>
      </c>
      <c r="N6" s="8"/>
    </row>
    <row r="7" spans="1:14" x14ac:dyDescent="0.3">
      <c r="B7" s="7" t="s">
        <v>19</v>
      </c>
      <c r="C7" s="9">
        <v>22.509038</v>
      </c>
      <c r="D7" s="9">
        <v>23.251484999999999</v>
      </c>
      <c r="E7" s="9">
        <v>23.840247000000002</v>
      </c>
      <c r="F7" s="9">
        <v>24.436924999999999</v>
      </c>
      <c r="G7" s="10">
        <v>27.647169999999999</v>
      </c>
      <c r="H7" s="10">
        <v>31.273254000000001</v>
      </c>
      <c r="I7" s="10">
        <v>35.374740000000003</v>
      </c>
      <c r="J7" s="10">
        <v>40.019669999999998</v>
      </c>
      <c r="K7" s="10">
        <v>45.282240000000002</v>
      </c>
      <c r="N7" s="9">
        <v>22.509038</v>
      </c>
    </row>
    <row r="9" spans="1:14" x14ac:dyDescent="0.3">
      <c r="A9" t="s">
        <v>22</v>
      </c>
      <c r="B9" s="12">
        <f>C4/C6</f>
        <v>2.6995217853347502E-3</v>
      </c>
    </row>
    <row r="10" spans="1:14" x14ac:dyDescent="0.3">
      <c r="A10" t="s">
        <v>23</v>
      </c>
      <c r="B10" s="12">
        <f>C4/C7</f>
        <v>2.2570933506798467</v>
      </c>
    </row>
    <row r="11" spans="1:14" x14ac:dyDescent="0.3">
      <c r="A11" t="s">
        <v>63</v>
      </c>
      <c r="B11">
        <v>0.3</v>
      </c>
    </row>
    <row r="12" spans="1:14" x14ac:dyDescent="0.3">
      <c r="A12" t="s">
        <v>67</v>
      </c>
      <c r="B12">
        <v>0.05</v>
      </c>
    </row>
    <row r="14" spans="1:14" ht="30.6" x14ac:dyDescent="0.55000000000000004">
      <c r="B14" s="15"/>
    </row>
    <row r="15" spans="1:14" x14ac:dyDescent="0.3">
      <c r="G15" s="11"/>
    </row>
    <row r="16" spans="1:14" x14ac:dyDescent="0.3">
      <c r="G16" s="11"/>
    </row>
    <row r="17" spans="7:7" x14ac:dyDescent="0.3">
      <c r="G17" s="11"/>
    </row>
    <row r="18" spans="7:7" x14ac:dyDescent="0.3">
      <c r="G18" s="11"/>
    </row>
    <row r="19" spans="7:7" x14ac:dyDescent="0.3">
      <c r="G19" s="11"/>
    </row>
    <row r="20" spans="7:7" x14ac:dyDescent="0.3">
      <c r="G20" s="11"/>
    </row>
    <row r="21" spans="7:7" x14ac:dyDescent="0.3">
      <c r="G21" s="11"/>
    </row>
    <row r="22" spans="7:7" x14ac:dyDescent="0.3">
      <c r="G22" s="11"/>
    </row>
    <row r="23" spans="7:7" x14ac:dyDescent="0.3">
      <c r="G23" s="11"/>
    </row>
    <row r="24" spans="7:7" x14ac:dyDescent="0.3">
      <c r="G24" s="11"/>
    </row>
    <row r="25" spans="7:7" x14ac:dyDescent="0.3">
      <c r="G25" s="1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2127D-2CF3-492B-911F-D48B1C7E7669}">
  <dimension ref="A2:I14"/>
  <sheetViews>
    <sheetView workbookViewId="0">
      <selection activeCell="J11" sqref="J11"/>
    </sheetView>
  </sheetViews>
  <sheetFormatPr baseColWidth="10" defaultRowHeight="14.4" x14ac:dyDescent="0.3"/>
  <sheetData>
    <row r="2" spans="1:9" x14ac:dyDescent="0.3">
      <c r="A2" t="s">
        <v>38</v>
      </c>
      <c r="E2" t="s">
        <v>2</v>
      </c>
      <c r="I2" t="s">
        <v>61</v>
      </c>
    </row>
    <row r="3" spans="1:9" x14ac:dyDescent="0.3">
      <c r="A3" t="s">
        <v>26</v>
      </c>
      <c r="E3" t="s">
        <v>26</v>
      </c>
      <c r="I3" t="s">
        <v>26</v>
      </c>
    </row>
    <row r="4" spans="1:9" x14ac:dyDescent="0.3">
      <c r="A4" t="s">
        <v>27</v>
      </c>
      <c r="E4" t="s">
        <v>39</v>
      </c>
      <c r="I4" t="s">
        <v>50</v>
      </c>
    </row>
    <row r="5" spans="1:9" x14ac:dyDescent="0.3">
      <c r="A5" t="s">
        <v>28</v>
      </c>
      <c r="E5" t="s">
        <v>40</v>
      </c>
      <c r="I5" t="s">
        <v>51</v>
      </c>
    </row>
    <row r="6" spans="1:9" x14ac:dyDescent="0.3">
      <c r="A6" t="s">
        <v>29</v>
      </c>
      <c r="E6" t="s">
        <v>41</v>
      </c>
      <c r="I6" t="s">
        <v>52</v>
      </c>
    </row>
    <row r="7" spans="1:9" x14ac:dyDescent="0.3">
      <c r="A7" t="s">
        <v>30</v>
      </c>
      <c r="E7" t="s">
        <v>42</v>
      </c>
      <c r="I7" t="s">
        <v>53</v>
      </c>
    </row>
    <row r="8" spans="1:9" x14ac:dyDescent="0.3">
      <c r="A8" t="s">
        <v>31</v>
      </c>
      <c r="E8" t="s">
        <v>43</v>
      </c>
      <c r="I8" t="s">
        <v>54</v>
      </c>
    </row>
    <row r="9" spans="1:9" x14ac:dyDescent="0.3">
      <c r="A9" t="s">
        <v>32</v>
      </c>
      <c r="E9" t="s">
        <v>44</v>
      </c>
      <c r="I9" t="s">
        <v>55</v>
      </c>
    </row>
    <row r="10" spans="1:9" x14ac:dyDescent="0.3">
      <c r="A10" t="s">
        <v>33</v>
      </c>
      <c r="E10" t="s">
        <v>45</v>
      </c>
      <c r="I10" t="s">
        <v>56</v>
      </c>
    </row>
    <row r="11" spans="1:9" x14ac:dyDescent="0.3">
      <c r="A11" t="s">
        <v>34</v>
      </c>
      <c r="E11" t="s">
        <v>46</v>
      </c>
      <c r="I11" t="s">
        <v>57</v>
      </c>
    </row>
    <row r="12" spans="1:9" x14ac:dyDescent="0.3">
      <c r="A12" t="s">
        <v>35</v>
      </c>
      <c r="E12" t="s">
        <v>47</v>
      </c>
      <c r="I12" t="s">
        <v>58</v>
      </c>
    </row>
    <row r="13" spans="1:9" x14ac:dyDescent="0.3">
      <c r="A13" t="s">
        <v>36</v>
      </c>
      <c r="E13" t="s">
        <v>48</v>
      </c>
      <c r="I13" t="s">
        <v>59</v>
      </c>
    </row>
    <row r="14" spans="1:9" x14ac:dyDescent="0.3">
      <c r="A14" t="s">
        <v>37</v>
      </c>
      <c r="E14" t="s">
        <v>49</v>
      </c>
      <c r="I14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2</vt:i4>
      </vt:variant>
    </vt:vector>
  </HeadingPairs>
  <TitlesOfParts>
    <vt:vector size="10" baseType="lpstr">
      <vt:lpstr>Elasticité_coef</vt:lpstr>
      <vt:lpstr>Croissance Simple</vt:lpstr>
      <vt:lpstr>Modèle de regression 1param</vt:lpstr>
      <vt:lpstr>Modèle de regression 2param</vt:lpstr>
      <vt:lpstr>Modèle de décomposition des fac</vt:lpstr>
      <vt:lpstr>Listes</vt:lpstr>
      <vt:lpstr>Modèle économétrique</vt:lpstr>
      <vt:lpstr>Feuil1</vt:lpstr>
      <vt:lpstr>param</vt:lpstr>
      <vt:lpstr>simple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Missi Missi</dc:creator>
  <cp:lastModifiedBy>Philippe Missi Missi</cp:lastModifiedBy>
  <dcterms:created xsi:type="dcterms:W3CDTF">2025-04-04T01:20:55Z</dcterms:created>
  <dcterms:modified xsi:type="dcterms:W3CDTF">2025-04-09T08:46:35Z</dcterms:modified>
</cp:coreProperties>
</file>